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defaultThemeVersion="166925"/>
  <mc:AlternateContent xmlns:mc="http://schemas.openxmlformats.org/markup-compatibility/2006">
    <mc:Choice Requires="x15">
      <x15ac:absPath xmlns:x15ac="http://schemas.microsoft.com/office/spreadsheetml/2010/11/ac" url="https://biotechbooster.sharepoint.com/sites/BiotechBoosterkantoor/Gedeelde documenten/Programmabureau/07. (Pre-)application &amp; selection phase/05. Round 2027/02. Templates &amp; visuals/Final docs Level 2 applicant/"/>
    </mc:Choice>
  </mc:AlternateContent>
  <xr:revisionPtr revIDLastSave="0" documentId="8_{A5894672-A3FD-4871-A078-B63E0BD9F804}" xr6:coauthVersionLast="47" xr6:coauthVersionMax="47" xr10:uidLastSave="{00000000-0000-0000-0000-000000000000}"/>
  <workbookProtection workbookAlgorithmName="SHA-512" workbookHashValue="O/2lOwyEFdw78fr6Yq4HbAoOEwfXOV6RdFYefRe6MvYTwdziO+u7A5fnRG7KmzitXND5wVRgsIiqdPyoAA6rUA==" workbookSaltValue="S+7XxAhbZH5neiWsE/2ZjQ==" workbookSpinCount="100000" lockStructure="1"/>
  <bookViews>
    <workbookView xWindow="-110" yWindow="-110" windowWidth="19420" windowHeight="11500" tabRatio="711" firstSheet="3" activeTab="3" xr2:uid="{0CA9E0ED-E5DC-4650-AC9D-27AFC088CF73}"/>
  </bookViews>
  <sheets>
    <sheet name="Lijsten" sheetId="2" state="hidden" r:id="rId1"/>
    <sheet name="Regels" sheetId="23" state="hidden" r:id="rId2"/>
    <sheet name="Notes" sheetId="14" r:id="rId3"/>
    <sheet name="Project" sheetId="3" r:id="rId4"/>
    <sheet name="WPS" sheetId="7" state="hidden" r:id="rId5"/>
    <sheet name="PP01" sheetId="5" r:id="rId6"/>
    <sheet name="PP02" sheetId="11" r:id="rId7"/>
    <sheet name="PP03" sheetId="15" r:id="rId8"/>
    <sheet name="PP04" sheetId="16" state="hidden" r:id="rId9"/>
    <sheet name="PP05" sheetId="17" state="hidden" r:id="rId10"/>
    <sheet name="PP06" sheetId="18" state="hidden" r:id="rId11"/>
    <sheet name="PP07" sheetId="19" state="hidden" r:id="rId12"/>
    <sheet name="PP08" sheetId="20" state="hidden" r:id="rId13"/>
    <sheet name="PP09" sheetId="21" state="hidden" r:id="rId14"/>
    <sheet name="PP10" sheetId="22" state="hidden" r:id="rId15"/>
    <sheet name="Check" sheetId="26" r:id="rId16"/>
    <sheet name="Project Budget" sheetId="25" r:id="rId17"/>
  </sheets>
  <definedNames>
    <definedName name="_xlnm.Print_Area" localSheetId="15">Check!$A$1:$L$157</definedName>
    <definedName name="_xlnm.Print_Area" localSheetId="5">'PP01'!$A$3:$R$176</definedName>
    <definedName name="_xlnm.Print_Area" localSheetId="6">'PP02'!$A$3:$R$176</definedName>
    <definedName name="_xlnm.Print_Area" localSheetId="7">'PP03'!$A$3:$R$176</definedName>
    <definedName name="_xlnm.Print_Area" localSheetId="8">'PP04'!$A$3:$R$176</definedName>
    <definedName name="_xlnm.Print_Area" localSheetId="9">'PP05'!$A$3:$R$176</definedName>
    <definedName name="_xlnm.Print_Area" localSheetId="10">'PP06'!$A$3:$R$176</definedName>
    <definedName name="_xlnm.Print_Area" localSheetId="11">'PP07'!$A$3:$R$176</definedName>
    <definedName name="_xlnm.Print_Area" localSheetId="12">'PP08'!$A$3:$R$176</definedName>
    <definedName name="_xlnm.Print_Area" localSheetId="13">'PP09'!$A$3:$R$176</definedName>
    <definedName name="_xlnm.Print_Area" localSheetId="14">'PP10'!$A$3:$R$176</definedName>
    <definedName name="_xlnm.Print_Area" localSheetId="3">Project!$A$3:$G$34</definedName>
    <definedName name="_xlnm.Print_Area" localSheetId="16">'Project Budget'!$A$3:$M$104</definedName>
    <definedName name="_xlnm.Print_Area" localSheetId="4">WPS!$A$3:$D$29</definedName>
    <definedName name="_xlnm.Print_Titles" localSheetId="5">'PP01'!$5:$9</definedName>
    <definedName name="_xlnm.Print_Titles" localSheetId="6">'PP02'!$5:$9</definedName>
    <definedName name="_xlnm.Print_Titles" localSheetId="7">'PP03'!$5:$9</definedName>
    <definedName name="_xlnm.Print_Titles" localSheetId="8">'PP04'!$5:$9</definedName>
    <definedName name="_xlnm.Print_Titles" localSheetId="9">'PP05'!$5:$9</definedName>
    <definedName name="_xlnm.Print_Titles" localSheetId="10">'PP06'!$5:$9</definedName>
    <definedName name="_xlnm.Print_Titles" localSheetId="11">'PP07'!$5:$9</definedName>
    <definedName name="_xlnm.Print_Titles" localSheetId="12">'PP08'!$5:$9</definedName>
    <definedName name="_xlnm.Print_Titles" localSheetId="13">'PP09'!$5:$9</definedName>
    <definedName name="_xlnm.Print_Titles" localSheetId="14">'PP10'!$5:$9</definedName>
    <definedName name="WPs">Lijsten!$B$68:$B$77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7" i="11" l="1"/>
  <c r="G157" i="11"/>
  <c r="F157" i="11"/>
  <c r="H157" i="15"/>
  <c r="G157" i="15"/>
  <c r="F157" i="15"/>
  <c r="H157" i="16"/>
  <c r="G157" i="16"/>
  <c r="F157" i="16"/>
  <c r="H157" i="17"/>
  <c r="G157" i="17"/>
  <c r="F157" i="17"/>
  <c r="H157" i="18"/>
  <c r="G157" i="18"/>
  <c r="F157" i="18"/>
  <c r="H157" i="19"/>
  <c r="G157" i="19"/>
  <c r="F157" i="19"/>
  <c r="H157" i="20"/>
  <c r="G157" i="20"/>
  <c r="F157" i="20"/>
  <c r="H157" i="21"/>
  <c r="G157" i="21"/>
  <c r="F157" i="21"/>
  <c r="H157" i="22"/>
  <c r="G157" i="22"/>
  <c r="F157" i="22"/>
  <c r="H157" i="5"/>
  <c r="G157" i="5"/>
  <c r="F157" i="5"/>
  <c r="H147" i="11"/>
  <c r="G147" i="11"/>
  <c r="F147" i="11"/>
  <c r="H147" i="15"/>
  <c r="G147" i="15"/>
  <c r="F147" i="15"/>
  <c r="H147" i="16"/>
  <c r="G147" i="16"/>
  <c r="F147" i="16"/>
  <c r="H147" i="17"/>
  <c r="G147" i="17"/>
  <c r="F147" i="17"/>
  <c r="H147" i="18"/>
  <c r="G147" i="18"/>
  <c r="F147" i="18"/>
  <c r="H147" i="19"/>
  <c r="G147" i="19"/>
  <c r="F147" i="19"/>
  <c r="H147" i="20"/>
  <c r="G147" i="20"/>
  <c r="F147" i="20"/>
  <c r="H147" i="21"/>
  <c r="G147" i="21"/>
  <c r="F147" i="21"/>
  <c r="H147" i="22"/>
  <c r="G147" i="22"/>
  <c r="F147" i="22"/>
  <c r="H147" i="5"/>
  <c r="G147" i="5"/>
  <c r="F147" i="5"/>
  <c r="C163" i="11"/>
  <c r="C162" i="11"/>
  <c r="C161" i="11"/>
  <c r="C160" i="11"/>
  <c r="C159" i="11"/>
  <c r="C158" i="11"/>
  <c r="C163" i="15"/>
  <c r="C162" i="15"/>
  <c r="C161" i="15"/>
  <c r="C160" i="15"/>
  <c r="C159" i="15"/>
  <c r="C158" i="15"/>
  <c r="C163" i="16"/>
  <c r="C162" i="16"/>
  <c r="C161" i="16"/>
  <c r="C160" i="16"/>
  <c r="C159" i="16"/>
  <c r="C158" i="16"/>
  <c r="C163" i="17"/>
  <c r="C162" i="17"/>
  <c r="C161" i="17"/>
  <c r="C160" i="17"/>
  <c r="C159" i="17"/>
  <c r="C158" i="17"/>
  <c r="C163" i="18"/>
  <c r="C162" i="18"/>
  <c r="C161" i="18"/>
  <c r="C160" i="18"/>
  <c r="C159" i="18"/>
  <c r="C158" i="18"/>
  <c r="C163" i="19"/>
  <c r="C162" i="19"/>
  <c r="C161" i="19"/>
  <c r="C160" i="19"/>
  <c r="C159" i="19"/>
  <c r="C158" i="19"/>
  <c r="C163" i="20"/>
  <c r="C162" i="20"/>
  <c r="C161" i="20"/>
  <c r="C160" i="20"/>
  <c r="C159" i="20"/>
  <c r="C158" i="20"/>
  <c r="C163" i="21"/>
  <c r="C162" i="21"/>
  <c r="C161" i="21"/>
  <c r="C160" i="21"/>
  <c r="C159" i="21"/>
  <c r="C158" i="21"/>
  <c r="C163" i="22"/>
  <c r="C162" i="22"/>
  <c r="C161" i="22"/>
  <c r="C160" i="22"/>
  <c r="C159" i="22"/>
  <c r="C158" i="22"/>
  <c r="C163" i="5"/>
  <c r="C162" i="5"/>
  <c r="C161" i="5"/>
  <c r="C160" i="5"/>
  <c r="C159" i="5"/>
  <c r="C158" i="5"/>
  <c r="C153" i="11"/>
  <c r="C152" i="11"/>
  <c r="C151" i="11"/>
  <c r="C150" i="11"/>
  <c r="C149" i="11"/>
  <c r="C148" i="11"/>
  <c r="C153" i="15"/>
  <c r="C152" i="15"/>
  <c r="C151" i="15"/>
  <c r="C150" i="15"/>
  <c r="C149" i="15"/>
  <c r="C148" i="15"/>
  <c r="C153" i="16"/>
  <c r="C152" i="16"/>
  <c r="C151" i="16"/>
  <c r="C150" i="16"/>
  <c r="C149" i="16"/>
  <c r="C148" i="16"/>
  <c r="C153" i="17"/>
  <c r="C152" i="17"/>
  <c r="C151" i="17"/>
  <c r="C150" i="17"/>
  <c r="C149" i="17"/>
  <c r="C148" i="17"/>
  <c r="C153" i="18"/>
  <c r="C152" i="18"/>
  <c r="C151" i="18"/>
  <c r="C150" i="18"/>
  <c r="C149" i="18"/>
  <c r="C148" i="18"/>
  <c r="C153" i="19"/>
  <c r="C152" i="19"/>
  <c r="C151" i="19"/>
  <c r="C150" i="19"/>
  <c r="C149" i="19"/>
  <c r="C148" i="19"/>
  <c r="C153" i="20"/>
  <c r="C152" i="20"/>
  <c r="C151" i="20"/>
  <c r="C150" i="20"/>
  <c r="C149" i="20"/>
  <c r="C148" i="20"/>
  <c r="C153" i="21"/>
  <c r="C152" i="21"/>
  <c r="C151" i="21"/>
  <c r="C150" i="21"/>
  <c r="C149" i="21"/>
  <c r="C148" i="21"/>
  <c r="C153" i="22"/>
  <c r="C152" i="22"/>
  <c r="C151" i="22"/>
  <c r="C150" i="22"/>
  <c r="C149" i="22"/>
  <c r="C148" i="22"/>
  <c r="C153" i="5"/>
  <c r="C152" i="5"/>
  <c r="C151" i="5"/>
  <c r="C150" i="5"/>
  <c r="C149" i="5"/>
  <c r="C148" i="5"/>
  <c r="K64" i="11"/>
  <c r="J64" i="11"/>
  <c r="K64" i="15"/>
  <c r="J64" i="15"/>
  <c r="K64" i="16"/>
  <c r="J64" i="16"/>
  <c r="K64" i="17"/>
  <c r="J64" i="17"/>
  <c r="K64" i="18"/>
  <c r="J64" i="18"/>
  <c r="K64" i="19"/>
  <c r="J64" i="19"/>
  <c r="K64" i="20"/>
  <c r="J64" i="20"/>
  <c r="K64" i="21"/>
  <c r="J64" i="21"/>
  <c r="K64" i="22"/>
  <c r="J64" i="22"/>
  <c r="K64" i="5"/>
  <c r="J64" i="5"/>
  <c r="K45" i="11"/>
  <c r="J45" i="11"/>
  <c r="K45" i="15"/>
  <c r="J45" i="15"/>
  <c r="K45" i="16"/>
  <c r="J45" i="16"/>
  <c r="K45" i="17"/>
  <c r="J45" i="17"/>
  <c r="K45" i="18"/>
  <c r="J45" i="18"/>
  <c r="K45" i="19"/>
  <c r="J45" i="19"/>
  <c r="K45" i="20"/>
  <c r="J45" i="20"/>
  <c r="K45" i="21"/>
  <c r="J45" i="21"/>
  <c r="K45" i="22"/>
  <c r="J45" i="22"/>
  <c r="K45" i="5"/>
  <c r="J45" i="5"/>
  <c r="K36" i="11"/>
  <c r="J36" i="11"/>
  <c r="K36" i="15"/>
  <c r="J36" i="15"/>
  <c r="K36" i="16"/>
  <c r="J36" i="16"/>
  <c r="K36" i="17"/>
  <c r="J36" i="17"/>
  <c r="K36" i="18"/>
  <c r="J36" i="18"/>
  <c r="K36" i="19"/>
  <c r="J36" i="19"/>
  <c r="K36" i="20"/>
  <c r="J36" i="20"/>
  <c r="K36" i="21"/>
  <c r="J36" i="21"/>
  <c r="K36" i="22"/>
  <c r="J36" i="22"/>
  <c r="K36" i="5"/>
  <c r="J36" i="5"/>
  <c r="K27" i="11"/>
  <c r="J27" i="11"/>
  <c r="K27" i="15"/>
  <c r="J27" i="15"/>
  <c r="K27" i="16"/>
  <c r="J27" i="16"/>
  <c r="K27" i="17"/>
  <c r="J27" i="17"/>
  <c r="K27" i="18"/>
  <c r="J27" i="18"/>
  <c r="K27" i="19"/>
  <c r="J27" i="19"/>
  <c r="K27" i="20"/>
  <c r="J27" i="20"/>
  <c r="K27" i="21"/>
  <c r="J27" i="21"/>
  <c r="K27" i="22"/>
  <c r="J27" i="22"/>
  <c r="K27" i="5"/>
  <c r="J27" i="5"/>
  <c r="L63" i="11"/>
  <c r="L62" i="11"/>
  <c r="L61" i="11"/>
  <c r="L60" i="11"/>
  <c r="L59" i="11"/>
  <c r="L58" i="11"/>
  <c r="L57" i="11"/>
  <c r="L56" i="11"/>
  <c r="L55" i="11"/>
  <c r="L54" i="11"/>
  <c r="L53" i="11"/>
  <c r="L52" i="11"/>
  <c r="L51" i="11"/>
  <c r="L50" i="11"/>
  <c r="L49" i="11"/>
  <c r="L63" i="15"/>
  <c r="L62" i="15"/>
  <c r="L61" i="15"/>
  <c r="L60" i="15"/>
  <c r="L59" i="15"/>
  <c r="L58" i="15"/>
  <c r="L57" i="15"/>
  <c r="L56" i="15"/>
  <c r="L55" i="15"/>
  <c r="L54" i="15"/>
  <c r="L53" i="15"/>
  <c r="L52" i="15"/>
  <c r="L51" i="15"/>
  <c r="L50" i="15"/>
  <c r="L49" i="15"/>
  <c r="L63" i="16"/>
  <c r="L62" i="16"/>
  <c r="L61" i="16"/>
  <c r="L60" i="16"/>
  <c r="L59" i="16"/>
  <c r="L58" i="16"/>
  <c r="L57" i="16"/>
  <c r="L56" i="16"/>
  <c r="L55" i="16"/>
  <c r="L54" i="16"/>
  <c r="L53" i="16"/>
  <c r="L52" i="16"/>
  <c r="L51" i="16"/>
  <c r="L50" i="16"/>
  <c r="L49" i="16"/>
  <c r="L63" i="17"/>
  <c r="L62" i="17"/>
  <c r="L61" i="17"/>
  <c r="L60" i="17"/>
  <c r="L59" i="17"/>
  <c r="L58" i="17"/>
  <c r="L57" i="17"/>
  <c r="L56" i="17"/>
  <c r="L55" i="17"/>
  <c r="L54" i="17"/>
  <c r="L53" i="17"/>
  <c r="L52" i="17"/>
  <c r="L51" i="17"/>
  <c r="L50" i="17"/>
  <c r="L49" i="17"/>
  <c r="L63" i="18"/>
  <c r="L62" i="18"/>
  <c r="L61" i="18"/>
  <c r="L60" i="18"/>
  <c r="L59" i="18"/>
  <c r="L58" i="18"/>
  <c r="L57" i="18"/>
  <c r="L56" i="18"/>
  <c r="L55" i="18"/>
  <c r="L54" i="18"/>
  <c r="L53" i="18"/>
  <c r="L52" i="18"/>
  <c r="L51" i="18"/>
  <c r="L50" i="18"/>
  <c r="L49" i="18"/>
  <c r="L63" i="19"/>
  <c r="L62" i="19"/>
  <c r="L61" i="19"/>
  <c r="L60" i="19"/>
  <c r="L59" i="19"/>
  <c r="L58" i="19"/>
  <c r="L57" i="19"/>
  <c r="L56" i="19"/>
  <c r="L55" i="19"/>
  <c r="L54" i="19"/>
  <c r="L53" i="19"/>
  <c r="L52" i="19"/>
  <c r="L51" i="19"/>
  <c r="L50" i="19"/>
  <c r="L49" i="19"/>
  <c r="L63" i="20"/>
  <c r="L62" i="20"/>
  <c r="L61" i="20"/>
  <c r="L60" i="20"/>
  <c r="L59" i="20"/>
  <c r="L58" i="20"/>
  <c r="L57" i="20"/>
  <c r="L56" i="20"/>
  <c r="L55" i="20"/>
  <c r="L54" i="20"/>
  <c r="L53" i="20"/>
  <c r="L52" i="20"/>
  <c r="L51" i="20"/>
  <c r="L50" i="20"/>
  <c r="L49" i="20"/>
  <c r="L63" i="21"/>
  <c r="L62" i="21"/>
  <c r="L61" i="21"/>
  <c r="L60" i="21"/>
  <c r="L59" i="21"/>
  <c r="L58" i="21"/>
  <c r="L57" i="21"/>
  <c r="L56" i="21"/>
  <c r="L55" i="21"/>
  <c r="L54" i="21"/>
  <c r="L53" i="21"/>
  <c r="L52" i="21"/>
  <c r="L51" i="21"/>
  <c r="L50" i="21"/>
  <c r="L49" i="21"/>
  <c r="L63" i="22"/>
  <c r="L62" i="22"/>
  <c r="L61" i="22"/>
  <c r="L60" i="22"/>
  <c r="L59" i="22"/>
  <c r="L58" i="22"/>
  <c r="L57" i="22"/>
  <c r="L56" i="22"/>
  <c r="L55" i="22"/>
  <c r="L54" i="22"/>
  <c r="L53" i="22"/>
  <c r="L52" i="22"/>
  <c r="L51" i="22"/>
  <c r="L50" i="22"/>
  <c r="L49" i="22"/>
  <c r="L63" i="5"/>
  <c r="L62" i="5"/>
  <c r="L61" i="5"/>
  <c r="L60" i="5"/>
  <c r="L59" i="5"/>
  <c r="L58" i="5"/>
  <c r="L57" i="5"/>
  <c r="L56" i="5"/>
  <c r="L55" i="5"/>
  <c r="L54" i="5"/>
  <c r="L53" i="5"/>
  <c r="L52" i="5"/>
  <c r="L51" i="5"/>
  <c r="L50" i="5"/>
  <c r="L49" i="5"/>
  <c r="L44" i="11"/>
  <c r="L43" i="11"/>
  <c r="L42" i="11"/>
  <c r="L41" i="11"/>
  <c r="L40" i="11"/>
  <c r="L44" i="15"/>
  <c r="L43" i="15"/>
  <c r="L42" i="15"/>
  <c r="L41" i="15"/>
  <c r="L40" i="15"/>
  <c r="L44" i="16"/>
  <c r="L43" i="16"/>
  <c r="L42" i="16"/>
  <c r="L41" i="16"/>
  <c r="L40" i="16"/>
  <c r="L44" i="17"/>
  <c r="L43" i="17"/>
  <c r="L42" i="17"/>
  <c r="L41" i="17"/>
  <c r="L40" i="17"/>
  <c r="L44" i="18"/>
  <c r="L43" i="18"/>
  <c r="L42" i="18"/>
  <c r="L41" i="18"/>
  <c r="L40" i="18"/>
  <c r="L44" i="19"/>
  <c r="L43" i="19"/>
  <c r="L42" i="19"/>
  <c r="L41" i="19"/>
  <c r="L40" i="19"/>
  <c r="L44" i="20"/>
  <c r="L43" i="20"/>
  <c r="L42" i="20"/>
  <c r="L41" i="20"/>
  <c r="L40" i="20"/>
  <c r="L44" i="21"/>
  <c r="L43" i="21"/>
  <c r="L42" i="21"/>
  <c r="L41" i="21"/>
  <c r="L40" i="21"/>
  <c r="L44" i="22"/>
  <c r="L43" i="22"/>
  <c r="L42" i="22"/>
  <c r="L41" i="22"/>
  <c r="L40" i="22"/>
  <c r="L44" i="5"/>
  <c r="L43" i="5"/>
  <c r="L42" i="5"/>
  <c r="L41" i="5"/>
  <c r="L40" i="5"/>
  <c r="L35" i="11"/>
  <c r="L34" i="11"/>
  <c r="L33" i="11"/>
  <c r="L32" i="11"/>
  <c r="L31" i="11"/>
  <c r="L35" i="15"/>
  <c r="L34" i="15"/>
  <c r="L33" i="15"/>
  <c r="L32" i="15"/>
  <c r="L31" i="15"/>
  <c r="L35" i="16"/>
  <c r="L34" i="16"/>
  <c r="L33" i="16"/>
  <c r="L32" i="16"/>
  <c r="L31" i="16"/>
  <c r="L35" i="17"/>
  <c r="L34" i="17"/>
  <c r="L33" i="17"/>
  <c r="L32" i="17"/>
  <c r="L31" i="17"/>
  <c r="L35" i="18"/>
  <c r="L34" i="18"/>
  <c r="L33" i="18"/>
  <c r="L32" i="18"/>
  <c r="L31" i="18"/>
  <c r="L35" i="19"/>
  <c r="L34" i="19"/>
  <c r="L33" i="19"/>
  <c r="L32" i="19"/>
  <c r="L31" i="19"/>
  <c r="L35" i="20"/>
  <c r="L34" i="20"/>
  <c r="L33" i="20"/>
  <c r="L32" i="20"/>
  <c r="L31" i="20"/>
  <c r="L35" i="21"/>
  <c r="L34" i="21"/>
  <c r="L33" i="21"/>
  <c r="L32" i="21"/>
  <c r="L31" i="21"/>
  <c r="L35" i="22"/>
  <c r="L34" i="22"/>
  <c r="L33" i="22"/>
  <c r="L32" i="22"/>
  <c r="L31" i="22"/>
  <c r="L35" i="5"/>
  <c r="L34" i="5"/>
  <c r="L33" i="5"/>
  <c r="L32" i="5"/>
  <c r="L31" i="5"/>
  <c r="L26" i="11"/>
  <c r="L25" i="11"/>
  <c r="L24" i="11"/>
  <c r="L23" i="11"/>
  <c r="L22" i="11"/>
  <c r="L21" i="11"/>
  <c r="L20" i="11"/>
  <c r="L19" i="11"/>
  <c r="L18" i="11"/>
  <c r="L26" i="15"/>
  <c r="L25" i="15"/>
  <c r="L24" i="15"/>
  <c r="L23" i="15"/>
  <c r="L22" i="15"/>
  <c r="L21" i="15"/>
  <c r="L20" i="15"/>
  <c r="L19" i="15"/>
  <c r="L18" i="15"/>
  <c r="L26" i="16"/>
  <c r="L25" i="16"/>
  <c r="L24" i="16"/>
  <c r="L23" i="16"/>
  <c r="L22" i="16"/>
  <c r="L21" i="16"/>
  <c r="L20" i="16"/>
  <c r="L19" i="16"/>
  <c r="L18" i="16"/>
  <c r="L26" i="17"/>
  <c r="L25" i="17"/>
  <c r="L24" i="17"/>
  <c r="L23" i="17"/>
  <c r="L22" i="17"/>
  <c r="L21" i="17"/>
  <c r="L20" i="17"/>
  <c r="L19" i="17"/>
  <c r="L18" i="17"/>
  <c r="L26" i="18"/>
  <c r="L25" i="18"/>
  <c r="L24" i="18"/>
  <c r="L23" i="18"/>
  <c r="L22" i="18"/>
  <c r="L21" i="18"/>
  <c r="L20" i="18"/>
  <c r="L19" i="18"/>
  <c r="L18" i="18"/>
  <c r="L26" i="19"/>
  <c r="L25" i="19"/>
  <c r="L24" i="19"/>
  <c r="L23" i="19"/>
  <c r="L22" i="19"/>
  <c r="L21" i="19"/>
  <c r="L20" i="19"/>
  <c r="L19" i="19"/>
  <c r="L18" i="19"/>
  <c r="L26" i="20"/>
  <c r="L25" i="20"/>
  <c r="L24" i="20"/>
  <c r="L23" i="20"/>
  <c r="L22" i="20"/>
  <c r="L21" i="20"/>
  <c r="L20" i="20"/>
  <c r="L19" i="20"/>
  <c r="L18" i="20"/>
  <c r="L26" i="21"/>
  <c r="L25" i="21"/>
  <c r="L24" i="21"/>
  <c r="L23" i="21"/>
  <c r="L22" i="21"/>
  <c r="L21" i="21"/>
  <c r="L20" i="21"/>
  <c r="L19" i="21"/>
  <c r="L18" i="21"/>
  <c r="L26" i="22"/>
  <c r="L25" i="22"/>
  <c r="L24" i="22"/>
  <c r="L23" i="22"/>
  <c r="L22" i="22"/>
  <c r="L21" i="22"/>
  <c r="L20" i="22"/>
  <c r="L19" i="22"/>
  <c r="L18" i="22"/>
  <c r="L26" i="5"/>
  <c r="L25" i="5"/>
  <c r="L24" i="5"/>
  <c r="L23" i="5"/>
  <c r="L22" i="5"/>
  <c r="L21" i="5"/>
  <c r="L20" i="5"/>
  <c r="L19" i="5"/>
  <c r="L18" i="5"/>
  <c r="L17" i="11"/>
  <c r="L17" i="15"/>
  <c r="L17" i="16"/>
  <c r="L17" i="17"/>
  <c r="L17" i="18"/>
  <c r="L17" i="19"/>
  <c r="L17" i="20"/>
  <c r="L17" i="21"/>
  <c r="L17" i="22"/>
  <c r="L17" i="5"/>
  <c r="K66" i="21" l="1"/>
  <c r="K66" i="17"/>
  <c r="J66" i="20"/>
  <c r="J66" i="11"/>
  <c r="K66" i="22"/>
  <c r="K66" i="20"/>
  <c r="K66" i="18"/>
  <c r="K66" i="16"/>
  <c r="K66" i="11"/>
  <c r="J66" i="22"/>
  <c r="J66" i="16"/>
  <c r="J66" i="5"/>
  <c r="J66" i="21"/>
  <c r="J66" i="19"/>
  <c r="J66" i="17"/>
  <c r="J66" i="15"/>
  <c r="J66" i="18"/>
  <c r="K66" i="5"/>
  <c r="K66" i="19"/>
  <c r="K66" i="15"/>
  <c r="AC61" i="11" l="1"/>
  <c r="Z61" i="11"/>
  <c r="Y61" i="11"/>
  <c r="T61" i="11"/>
  <c r="S61" i="11"/>
  <c r="AC60" i="11"/>
  <c r="Z60" i="11"/>
  <c r="Y60" i="11"/>
  <c r="T60" i="11"/>
  <c r="S60" i="11"/>
  <c r="AC59" i="11"/>
  <c r="Z59" i="11"/>
  <c r="Y59" i="11"/>
  <c r="T59" i="11"/>
  <c r="S59" i="11"/>
  <c r="AC58" i="11"/>
  <c r="Z58" i="11"/>
  <c r="Y58" i="11"/>
  <c r="T58" i="11"/>
  <c r="S58" i="11"/>
  <c r="AC57" i="11"/>
  <c r="Z57" i="11"/>
  <c r="Y57" i="11"/>
  <c r="T57" i="11"/>
  <c r="S57" i="11"/>
  <c r="AC61" i="15"/>
  <c r="Z61" i="15"/>
  <c r="Y61" i="15"/>
  <c r="T61" i="15"/>
  <c r="S61" i="15"/>
  <c r="AC60" i="15"/>
  <c r="Z60" i="15"/>
  <c r="Y60" i="15"/>
  <c r="T60" i="15"/>
  <c r="S60" i="15"/>
  <c r="AC59" i="15"/>
  <c r="Z59" i="15"/>
  <c r="Y59" i="15"/>
  <c r="T59" i="15"/>
  <c r="S59" i="15"/>
  <c r="AC58" i="15"/>
  <c r="Z58" i="15"/>
  <c r="Y58" i="15"/>
  <c r="T58" i="15"/>
  <c r="S58" i="15"/>
  <c r="AC57" i="15"/>
  <c r="Z57" i="15"/>
  <c r="Y57" i="15"/>
  <c r="T57" i="15"/>
  <c r="S57" i="15"/>
  <c r="AC61" i="16"/>
  <c r="Z61" i="16"/>
  <c r="Y61" i="16"/>
  <c r="T61" i="16"/>
  <c r="S61" i="16"/>
  <c r="AC60" i="16"/>
  <c r="Z60" i="16"/>
  <c r="Y60" i="16"/>
  <c r="T60" i="16"/>
  <c r="S60" i="16"/>
  <c r="AC59" i="16"/>
  <c r="Z59" i="16"/>
  <c r="Y59" i="16"/>
  <c r="T59" i="16"/>
  <c r="S59" i="16"/>
  <c r="AC58" i="16"/>
  <c r="Z58" i="16"/>
  <c r="Y58" i="16"/>
  <c r="T58" i="16"/>
  <c r="S58" i="16"/>
  <c r="AC57" i="16"/>
  <c r="Z57" i="16"/>
  <c r="Y57" i="16"/>
  <c r="T57" i="16"/>
  <c r="S57" i="16"/>
  <c r="AC61" i="17"/>
  <c r="Z61" i="17"/>
  <c r="Y61" i="17"/>
  <c r="T61" i="17"/>
  <c r="S61" i="17"/>
  <c r="AC60" i="17"/>
  <c r="Z60" i="17"/>
  <c r="Y60" i="17"/>
  <c r="T60" i="17"/>
  <c r="S60" i="17"/>
  <c r="AC59" i="17"/>
  <c r="Z59" i="17"/>
  <c r="Y59" i="17"/>
  <c r="T59" i="17"/>
  <c r="S59" i="17"/>
  <c r="AC58" i="17"/>
  <c r="Z58" i="17"/>
  <c r="Y58" i="17"/>
  <c r="T58" i="17"/>
  <c r="S58" i="17"/>
  <c r="AC57" i="17"/>
  <c r="Z57" i="17"/>
  <c r="Y57" i="17"/>
  <c r="T57" i="17"/>
  <c r="S57" i="17"/>
  <c r="AC61" i="18"/>
  <c r="Z61" i="18"/>
  <c r="Y61" i="18"/>
  <c r="T61" i="18"/>
  <c r="S61" i="18"/>
  <c r="AC60" i="18"/>
  <c r="Z60" i="18"/>
  <c r="Y60" i="18"/>
  <c r="T60" i="18"/>
  <c r="S60" i="18"/>
  <c r="AC59" i="18"/>
  <c r="Z59" i="18"/>
  <c r="Y59" i="18"/>
  <c r="T59" i="18"/>
  <c r="S59" i="18"/>
  <c r="AC58" i="18"/>
  <c r="Z58" i="18"/>
  <c r="Y58" i="18"/>
  <c r="T58" i="18"/>
  <c r="S58" i="18"/>
  <c r="AC57" i="18"/>
  <c r="Z57" i="18"/>
  <c r="Y57" i="18"/>
  <c r="T57" i="18"/>
  <c r="S57" i="18"/>
  <c r="AC61" i="19"/>
  <c r="Z61" i="19"/>
  <c r="Y61" i="19"/>
  <c r="T61" i="19"/>
  <c r="S61" i="19"/>
  <c r="AC60" i="19"/>
  <c r="Z60" i="19"/>
  <c r="Y60" i="19"/>
  <c r="T60" i="19"/>
  <c r="S60" i="19"/>
  <c r="AC59" i="19"/>
  <c r="Z59" i="19"/>
  <c r="Y59" i="19"/>
  <c r="T59" i="19"/>
  <c r="S59" i="19"/>
  <c r="AC58" i="19"/>
  <c r="Z58" i="19"/>
  <c r="Y58" i="19"/>
  <c r="T58" i="19"/>
  <c r="S58" i="19"/>
  <c r="AC57" i="19"/>
  <c r="Z57" i="19"/>
  <c r="Y57" i="19"/>
  <c r="T57" i="19"/>
  <c r="S57" i="19"/>
  <c r="AC61" i="20"/>
  <c r="Z61" i="20"/>
  <c r="Y61" i="20"/>
  <c r="T61" i="20"/>
  <c r="S61" i="20"/>
  <c r="AC60" i="20"/>
  <c r="Z60" i="20"/>
  <c r="Y60" i="20"/>
  <c r="T60" i="20"/>
  <c r="S60" i="20"/>
  <c r="AC59" i="20"/>
  <c r="Z59" i="20"/>
  <c r="Y59" i="20"/>
  <c r="T59" i="20"/>
  <c r="S59" i="20"/>
  <c r="AC58" i="20"/>
  <c r="Z58" i="20"/>
  <c r="Y58" i="20"/>
  <c r="T58" i="20"/>
  <c r="S58" i="20"/>
  <c r="AC57" i="20"/>
  <c r="Z57" i="20"/>
  <c r="Y57" i="20"/>
  <c r="T57" i="20"/>
  <c r="S57" i="20"/>
  <c r="AC61" i="21"/>
  <c r="Z61" i="21"/>
  <c r="Y61" i="21"/>
  <c r="T61" i="21"/>
  <c r="S61" i="21"/>
  <c r="AC60" i="21"/>
  <c r="Z60" i="21"/>
  <c r="Y60" i="21"/>
  <c r="T60" i="21"/>
  <c r="S60" i="21"/>
  <c r="AC59" i="21"/>
  <c r="Z59" i="21"/>
  <c r="Y59" i="21"/>
  <c r="T59" i="21"/>
  <c r="S59" i="21"/>
  <c r="AC58" i="21"/>
  <c r="Z58" i="21"/>
  <c r="Y58" i="21"/>
  <c r="T58" i="21"/>
  <c r="S58" i="21"/>
  <c r="AC57" i="21"/>
  <c r="Z57" i="21"/>
  <c r="Y57" i="21"/>
  <c r="T57" i="21"/>
  <c r="S57" i="21"/>
  <c r="AC61" i="22"/>
  <c r="Z61" i="22"/>
  <c r="Y61" i="22"/>
  <c r="T61" i="22"/>
  <c r="S61" i="22"/>
  <c r="AC60" i="22"/>
  <c r="Z60" i="22"/>
  <c r="Y60" i="22"/>
  <c r="T60" i="22"/>
  <c r="S60" i="22"/>
  <c r="AC59" i="22"/>
  <c r="Z59" i="22"/>
  <c r="Y59" i="22"/>
  <c r="T59" i="22"/>
  <c r="S59" i="22"/>
  <c r="AC58" i="22"/>
  <c r="Z58" i="22"/>
  <c r="Y58" i="22"/>
  <c r="T58" i="22"/>
  <c r="S58" i="22"/>
  <c r="AC57" i="22"/>
  <c r="Z57" i="22"/>
  <c r="Y57" i="22"/>
  <c r="T57" i="22"/>
  <c r="S57" i="22"/>
  <c r="AC61" i="5"/>
  <c r="Z61" i="5"/>
  <c r="Y61" i="5"/>
  <c r="T61" i="5"/>
  <c r="S61" i="5"/>
  <c r="AC60" i="5"/>
  <c r="Z60" i="5"/>
  <c r="Y60" i="5"/>
  <c r="T60" i="5"/>
  <c r="S60" i="5"/>
  <c r="AC59" i="5"/>
  <c r="Z59" i="5"/>
  <c r="Y59" i="5"/>
  <c r="T59" i="5"/>
  <c r="S59" i="5"/>
  <c r="AC58" i="5"/>
  <c r="Z58" i="5"/>
  <c r="Y58" i="5"/>
  <c r="T58" i="5"/>
  <c r="S58" i="5"/>
  <c r="AC57" i="5"/>
  <c r="Z57" i="5"/>
  <c r="Y57" i="5"/>
  <c r="T57" i="5"/>
  <c r="S57" i="5"/>
  <c r="AA24" i="11"/>
  <c r="AA24" i="15"/>
  <c r="AA24" i="16"/>
  <c r="AA24" i="17"/>
  <c r="AA24" i="18"/>
  <c r="AA24" i="19"/>
  <c r="AA24" i="20"/>
  <c r="AA24" i="21"/>
  <c r="AA24" i="22"/>
  <c r="AA24" i="5"/>
  <c r="Z24" i="5"/>
  <c r="AC53" i="11"/>
  <c r="AC53" i="15"/>
  <c r="AC53" i="16"/>
  <c r="AC53" i="17"/>
  <c r="AC53" i="18"/>
  <c r="AC53" i="19"/>
  <c r="AC53" i="20"/>
  <c r="AC53" i="21"/>
  <c r="AC53" i="22"/>
  <c r="AC53" i="5"/>
  <c r="AC63" i="11"/>
  <c r="Z63" i="11"/>
  <c r="Y63" i="11"/>
  <c r="T63" i="11"/>
  <c r="S63" i="11"/>
  <c r="AC62" i="11"/>
  <c r="Z62" i="11"/>
  <c r="Y62" i="11"/>
  <c r="T62" i="11"/>
  <c r="S62" i="11"/>
  <c r="AC56" i="11"/>
  <c r="Z56" i="11"/>
  <c r="Y56" i="11"/>
  <c r="T56" i="11"/>
  <c r="S56" i="11"/>
  <c r="AC55" i="11"/>
  <c r="Z55" i="11"/>
  <c r="Y55" i="11"/>
  <c r="T55" i="11"/>
  <c r="S55" i="11"/>
  <c r="AC54" i="11"/>
  <c r="Z54" i="11"/>
  <c r="Y54" i="11"/>
  <c r="T54" i="11"/>
  <c r="S54" i="11"/>
  <c r="Z53" i="11"/>
  <c r="Y53" i="11"/>
  <c r="T53" i="11"/>
  <c r="S53" i="11"/>
  <c r="AC52" i="11"/>
  <c r="Z52" i="11"/>
  <c r="Y52" i="11"/>
  <c r="T52" i="11"/>
  <c r="S52" i="11"/>
  <c r="AC51" i="11"/>
  <c r="Z51" i="11"/>
  <c r="Y51" i="11"/>
  <c r="T51" i="11"/>
  <c r="S51" i="11"/>
  <c r="AC50" i="11"/>
  <c r="Z50" i="11"/>
  <c r="Y50" i="11"/>
  <c r="T50" i="11"/>
  <c r="S50" i="11"/>
  <c r="AC63" i="15"/>
  <c r="Z63" i="15"/>
  <c r="Y63" i="15"/>
  <c r="T63" i="15"/>
  <c r="S63" i="15"/>
  <c r="AC62" i="15"/>
  <c r="Z62" i="15"/>
  <c r="Y62" i="15"/>
  <c r="T62" i="15"/>
  <c r="S62" i="15"/>
  <c r="AC56" i="15"/>
  <c r="Z56" i="15"/>
  <c r="Y56" i="15"/>
  <c r="T56" i="15"/>
  <c r="S56" i="15"/>
  <c r="AC55" i="15"/>
  <c r="Z55" i="15"/>
  <c r="Y55" i="15"/>
  <c r="T55" i="15"/>
  <c r="S55" i="15"/>
  <c r="AC54" i="15"/>
  <c r="Z54" i="15"/>
  <c r="Y54" i="15"/>
  <c r="T54" i="15"/>
  <c r="S54" i="15"/>
  <c r="Z53" i="15"/>
  <c r="Y53" i="15"/>
  <c r="T53" i="15"/>
  <c r="S53" i="15"/>
  <c r="AC52" i="15"/>
  <c r="Z52" i="15"/>
  <c r="Y52" i="15"/>
  <c r="T52" i="15"/>
  <c r="S52" i="15"/>
  <c r="AC51" i="15"/>
  <c r="Z51" i="15"/>
  <c r="Y51" i="15"/>
  <c r="T51" i="15"/>
  <c r="S51" i="15"/>
  <c r="AC50" i="15"/>
  <c r="Z50" i="15"/>
  <c r="Y50" i="15"/>
  <c r="T50" i="15"/>
  <c r="S50" i="15"/>
  <c r="AC63" i="16"/>
  <c r="Z63" i="16"/>
  <c r="Y63" i="16"/>
  <c r="T63" i="16"/>
  <c r="S63" i="16"/>
  <c r="AC62" i="16"/>
  <c r="Z62" i="16"/>
  <c r="Y62" i="16"/>
  <c r="T62" i="16"/>
  <c r="S62" i="16"/>
  <c r="AC56" i="16"/>
  <c r="Z56" i="16"/>
  <c r="Y56" i="16"/>
  <c r="T56" i="16"/>
  <c r="S56" i="16"/>
  <c r="AC55" i="16"/>
  <c r="Z55" i="16"/>
  <c r="Y55" i="16"/>
  <c r="T55" i="16"/>
  <c r="S55" i="16"/>
  <c r="AC54" i="16"/>
  <c r="Z54" i="16"/>
  <c r="Y54" i="16"/>
  <c r="T54" i="16"/>
  <c r="S54" i="16"/>
  <c r="Z53" i="16"/>
  <c r="Y53" i="16"/>
  <c r="T53" i="16"/>
  <c r="S53" i="16"/>
  <c r="AC52" i="16"/>
  <c r="Z52" i="16"/>
  <c r="Y52" i="16"/>
  <c r="T52" i="16"/>
  <c r="S52" i="16"/>
  <c r="AC51" i="16"/>
  <c r="Z51" i="16"/>
  <c r="Y51" i="16"/>
  <c r="T51" i="16"/>
  <c r="S51" i="16"/>
  <c r="AC50" i="16"/>
  <c r="Z50" i="16"/>
  <c r="Y50" i="16"/>
  <c r="T50" i="16"/>
  <c r="S50" i="16"/>
  <c r="AC63" i="17"/>
  <c r="Z63" i="17"/>
  <c r="Y63" i="17"/>
  <c r="T63" i="17"/>
  <c r="S63" i="17"/>
  <c r="AC62" i="17"/>
  <c r="Z62" i="17"/>
  <c r="Y62" i="17"/>
  <c r="T62" i="17"/>
  <c r="S62" i="17"/>
  <c r="AC56" i="17"/>
  <c r="Z56" i="17"/>
  <c r="Y56" i="17"/>
  <c r="T56" i="17"/>
  <c r="S56" i="17"/>
  <c r="AC55" i="17"/>
  <c r="Z55" i="17"/>
  <c r="Y55" i="17"/>
  <c r="T55" i="17"/>
  <c r="S55" i="17"/>
  <c r="AC54" i="17"/>
  <c r="Z54" i="17"/>
  <c r="Y54" i="17"/>
  <c r="T54" i="17"/>
  <c r="S54" i="17"/>
  <c r="Z53" i="17"/>
  <c r="Y53" i="17"/>
  <c r="T53" i="17"/>
  <c r="S53" i="17"/>
  <c r="AC52" i="17"/>
  <c r="Z52" i="17"/>
  <c r="Y52" i="17"/>
  <c r="T52" i="17"/>
  <c r="S52" i="17"/>
  <c r="AC51" i="17"/>
  <c r="Z51" i="17"/>
  <c r="Y51" i="17"/>
  <c r="T51" i="17"/>
  <c r="S51" i="17"/>
  <c r="AC50" i="17"/>
  <c r="Z50" i="17"/>
  <c r="Y50" i="17"/>
  <c r="T50" i="17"/>
  <c r="S50" i="17"/>
  <c r="AC63" i="18"/>
  <c r="Z63" i="18"/>
  <c r="Y63" i="18"/>
  <c r="T63" i="18"/>
  <c r="S63" i="18"/>
  <c r="AC62" i="18"/>
  <c r="Z62" i="18"/>
  <c r="Y62" i="18"/>
  <c r="T62" i="18"/>
  <c r="S62" i="18"/>
  <c r="AC56" i="18"/>
  <c r="Z56" i="18"/>
  <c r="Y56" i="18"/>
  <c r="T56" i="18"/>
  <c r="S56" i="18"/>
  <c r="AC55" i="18"/>
  <c r="Z55" i="18"/>
  <c r="Y55" i="18"/>
  <c r="T55" i="18"/>
  <c r="S55" i="18"/>
  <c r="AC54" i="18"/>
  <c r="Z54" i="18"/>
  <c r="Y54" i="18"/>
  <c r="T54" i="18"/>
  <c r="S54" i="18"/>
  <c r="Z53" i="18"/>
  <c r="Y53" i="18"/>
  <c r="T53" i="18"/>
  <c r="S53" i="18"/>
  <c r="AC52" i="18"/>
  <c r="Z52" i="18"/>
  <c r="Y52" i="18"/>
  <c r="T52" i="18"/>
  <c r="S52" i="18"/>
  <c r="AC51" i="18"/>
  <c r="Z51" i="18"/>
  <c r="Y51" i="18"/>
  <c r="T51" i="18"/>
  <c r="S51" i="18"/>
  <c r="AC50" i="18"/>
  <c r="Z50" i="18"/>
  <c r="Y50" i="18"/>
  <c r="T50" i="18"/>
  <c r="S50" i="18"/>
  <c r="AC63" i="19"/>
  <c r="Z63" i="19"/>
  <c r="Y63" i="19"/>
  <c r="T63" i="19"/>
  <c r="S63" i="19"/>
  <c r="AC62" i="19"/>
  <c r="Z62" i="19"/>
  <c r="Y62" i="19"/>
  <c r="T62" i="19"/>
  <c r="S62" i="19"/>
  <c r="AC56" i="19"/>
  <c r="Z56" i="19"/>
  <c r="Y56" i="19"/>
  <c r="T56" i="19"/>
  <c r="S56" i="19"/>
  <c r="AC55" i="19"/>
  <c r="Z55" i="19"/>
  <c r="Y55" i="19"/>
  <c r="T55" i="19"/>
  <c r="S55" i="19"/>
  <c r="AC54" i="19"/>
  <c r="Z54" i="19"/>
  <c r="Y54" i="19"/>
  <c r="T54" i="19"/>
  <c r="S54" i="19"/>
  <c r="Z53" i="19"/>
  <c r="Y53" i="19"/>
  <c r="T53" i="19"/>
  <c r="S53" i="19"/>
  <c r="AC52" i="19"/>
  <c r="Z52" i="19"/>
  <c r="Y52" i="19"/>
  <c r="T52" i="19"/>
  <c r="S52" i="19"/>
  <c r="AC51" i="19"/>
  <c r="Z51" i="19"/>
  <c r="Y51" i="19"/>
  <c r="T51" i="19"/>
  <c r="S51" i="19"/>
  <c r="AC50" i="19"/>
  <c r="Z50" i="19"/>
  <c r="Y50" i="19"/>
  <c r="T50" i="19"/>
  <c r="S50" i="19"/>
  <c r="AC63" i="20"/>
  <c r="Z63" i="20"/>
  <c r="Y63" i="20"/>
  <c r="T63" i="20"/>
  <c r="S63" i="20"/>
  <c r="AC62" i="20"/>
  <c r="Z62" i="20"/>
  <c r="Y62" i="20"/>
  <c r="T62" i="20"/>
  <c r="S62" i="20"/>
  <c r="AC56" i="20"/>
  <c r="Z56" i="20"/>
  <c r="Y56" i="20"/>
  <c r="T56" i="20"/>
  <c r="S56" i="20"/>
  <c r="AC55" i="20"/>
  <c r="Z55" i="20"/>
  <c r="Y55" i="20"/>
  <c r="T55" i="20"/>
  <c r="S55" i="20"/>
  <c r="AC54" i="20"/>
  <c r="Z54" i="20"/>
  <c r="Y54" i="20"/>
  <c r="T54" i="20"/>
  <c r="S54" i="20"/>
  <c r="Z53" i="20"/>
  <c r="Y53" i="20"/>
  <c r="T53" i="20"/>
  <c r="S53" i="20"/>
  <c r="AC52" i="20"/>
  <c r="Z52" i="20"/>
  <c r="Y52" i="20"/>
  <c r="T52" i="20"/>
  <c r="S52" i="20"/>
  <c r="AC51" i="20"/>
  <c r="Z51" i="20"/>
  <c r="Y51" i="20"/>
  <c r="T51" i="20"/>
  <c r="S51" i="20"/>
  <c r="AC50" i="20"/>
  <c r="Z50" i="20"/>
  <c r="Y50" i="20"/>
  <c r="T50" i="20"/>
  <c r="S50" i="20"/>
  <c r="AC63" i="21"/>
  <c r="Z63" i="21"/>
  <c r="Y63" i="21"/>
  <c r="T63" i="21"/>
  <c r="S63" i="21"/>
  <c r="AC62" i="21"/>
  <c r="Z62" i="21"/>
  <c r="Y62" i="21"/>
  <c r="T62" i="21"/>
  <c r="S62" i="21"/>
  <c r="AC56" i="21"/>
  <c r="Z56" i="21"/>
  <c r="Y56" i="21"/>
  <c r="T56" i="21"/>
  <c r="S56" i="21"/>
  <c r="AC55" i="21"/>
  <c r="Z55" i="21"/>
  <c r="Y55" i="21"/>
  <c r="T55" i="21"/>
  <c r="S55" i="21"/>
  <c r="AC54" i="21"/>
  <c r="Z54" i="21"/>
  <c r="Y54" i="21"/>
  <c r="T54" i="21"/>
  <c r="S54" i="21"/>
  <c r="Z53" i="21"/>
  <c r="Y53" i="21"/>
  <c r="T53" i="21"/>
  <c r="S53" i="21"/>
  <c r="AC52" i="21"/>
  <c r="Z52" i="21"/>
  <c r="Y52" i="21"/>
  <c r="T52" i="21"/>
  <c r="S52" i="21"/>
  <c r="AC51" i="21"/>
  <c r="Z51" i="21"/>
  <c r="Y51" i="21"/>
  <c r="T51" i="21"/>
  <c r="S51" i="21"/>
  <c r="AC50" i="21"/>
  <c r="Z50" i="21"/>
  <c r="Y50" i="21"/>
  <c r="T50" i="21"/>
  <c r="S50" i="21"/>
  <c r="AC63" i="22"/>
  <c r="Z63" i="22"/>
  <c r="Y63" i="22"/>
  <c r="T63" i="22"/>
  <c r="S63" i="22"/>
  <c r="AC62" i="22"/>
  <c r="Z62" i="22"/>
  <c r="Y62" i="22"/>
  <c r="T62" i="22"/>
  <c r="S62" i="22"/>
  <c r="AC56" i="22"/>
  <c r="Z56" i="22"/>
  <c r="Y56" i="22"/>
  <c r="T56" i="22"/>
  <c r="S56" i="22"/>
  <c r="AC55" i="22"/>
  <c r="Z55" i="22"/>
  <c r="Y55" i="22"/>
  <c r="T55" i="22"/>
  <c r="S55" i="22"/>
  <c r="AC54" i="22"/>
  <c r="Z54" i="22"/>
  <c r="Y54" i="22"/>
  <c r="T54" i="22"/>
  <c r="S54" i="22"/>
  <c r="Z53" i="22"/>
  <c r="Y53" i="22"/>
  <c r="T53" i="22"/>
  <c r="S53" i="22"/>
  <c r="AC52" i="22"/>
  <c r="Z52" i="22"/>
  <c r="Y52" i="22"/>
  <c r="T52" i="22"/>
  <c r="S52" i="22"/>
  <c r="AC51" i="22"/>
  <c r="Z51" i="22"/>
  <c r="Y51" i="22"/>
  <c r="T51" i="22"/>
  <c r="S51" i="22"/>
  <c r="AC50" i="22"/>
  <c r="Z50" i="22"/>
  <c r="Y50" i="22"/>
  <c r="T50" i="22"/>
  <c r="S50" i="22"/>
  <c r="AC63" i="5"/>
  <c r="Z63" i="5"/>
  <c r="Y63" i="5"/>
  <c r="T63" i="5"/>
  <c r="S63" i="5"/>
  <c r="AC62" i="5"/>
  <c r="Z62" i="5"/>
  <c r="Y62" i="5"/>
  <c r="T62" i="5"/>
  <c r="S62" i="5"/>
  <c r="AC56" i="5"/>
  <c r="Z56" i="5"/>
  <c r="Y56" i="5"/>
  <c r="T56" i="5"/>
  <c r="S56" i="5"/>
  <c r="AC55" i="5"/>
  <c r="Z55" i="5"/>
  <c r="Y55" i="5"/>
  <c r="T55" i="5"/>
  <c r="S55" i="5"/>
  <c r="AC54" i="5"/>
  <c r="Z54" i="5"/>
  <c r="Y54" i="5"/>
  <c r="T54" i="5"/>
  <c r="S54" i="5"/>
  <c r="Z53" i="5"/>
  <c r="Y53" i="5"/>
  <c r="T53" i="5"/>
  <c r="S53" i="5"/>
  <c r="AC52" i="5"/>
  <c r="Z52" i="5"/>
  <c r="Y52" i="5"/>
  <c r="T52" i="5"/>
  <c r="S52" i="5"/>
  <c r="AC51" i="5"/>
  <c r="Z51" i="5"/>
  <c r="Y51" i="5"/>
  <c r="T51" i="5"/>
  <c r="S51" i="5"/>
  <c r="AC50" i="5"/>
  <c r="Z50" i="5"/>
  <c r="Y50" i="5"/>
  <c r="T50" i="5"/>
  <c r="S50" i="5"/>
  <c r="AC49" i="11"/>
  <c r="AC49" i="15"/>
  <c r="AC49" i="16"/>
  <c r="AC49" i="17"/>
  <c r="AC49" i="18"/>
  <c r="AC49" i="19"/>
  <c r="AC49" i="20"/>
  <c r="AC49" i="21"/>
  <c r="AC49" i="22"/>
  <c r="AC49" i="5"/>
  <c r="AB44" i="11"/>
  <c r="Z44" i="11"/>
  <c r="Y44" i="11"/>
  <c r="S44" i="11"/>
  <c r="AB43" i="11"/>
  <c r="Z43" i="11"/>
  <c r="Y43" i="11"/>
  <c r="S43" i="11"/>
  <c r="AB42" i="11"/>
  <c r="Z42" i="11"/>
  <c r="Y42" i="11"/>
  <c r="S42" i="11"/>
  <c r="AB41" i="11"/>
  <c r="Z41" i="11"/>
  <c r="Y41" i="11"/>
  <c r="S41" i="11"/>
  <c r="AB44" i="15"/>
  <c r="Z44" i="15"/>
  <c r="Y44" i="15"/>
  <c r="S44" i="15"/>
  <c r="AB43" i="15"/>
  <c r="Z43" i="15"/>
  <c r="Y43" i="15"/>
  <c r="S43" i="15"/>
  <c r="AB42" i="15"/>
  <c r="Z42" i="15"/>
  <c r="Y42" i="15"/>
  <c r="S42" i="15"/>
  <c r="AB41" i="15"/>
  <c r="Z41" i="15"/>
  <c r="Y41" i="15"/>
  <c r="S41" i="15"/>
  <c r="AB44" i="16"/>
  <c r="Z44" i="16"/>
  <c r="Y44" i="16"/>
  <c r="S44" i="16"/>
  <c r="AB43" i="16"/>
  <c r="Z43" i="16"/>
  <c r="Y43" i="16"/>
  <c r="S43" i="16"/>
  <c r="AB42" i="16"/>
  <c r="Z42" i="16"/>
  <c r="Y42" i="16"/>
  <c r="S42" i="16"/>
  <c r="AB41" i="16"/>
  <c r="Z41" i="16"/>
  <c r="Y41" i="16"/>
  <c r="S41" i="16"/>
  <c r="AB44" i="17"/>
  <c r="Z44" i="17"/>
  <c r="Y44" i="17"/>
  <c r="S44" i="17"/>
  <c r="AB43" i="17"/>
  <c r="Z43" i="17"/>
  <c r="Y43" i="17"/>
  <c r="S43" i="17"/>
  <c r="AB42" i="17"/>
  <c r="Z42" i="17"/>
  <c r="Y42" i="17"/>
  <c r="S42" i="17"/>
  <c r="AB41" i="17"/>
  <c r="Z41" i="17"/>
  <c r="Y41" i="17"/>
  <c r="S41" i="17"/>
  <c r="AB44" i="18"/>
  <c r="Z44" i="18"/>
  <c r="Y44" i="18"/>
  <c r="S44" i="18"/>
  <c r="AB43" i="18"/>
  <c r="Z43" i="18"/>
  <c r="Y43" i="18"/>
  <c r="S43" i="18"/>
  <c r="AB42" i="18"/>
  <c r="Z42" i="18"/>
  <c r="Y42" i="18"/>
  <c r="S42" i="18"/>
  <c r="AB41" i="18"/>
  <c r="Z41" i="18"/>
  <c r="Y41" i="18"/>
  <c r="S41" i="18"/>
  <c r="AB44" i="19"/>
  <c r="Z44" i="19"/>
  <c r="Y44" i="19"/>
  <c r="S44" i="19"/>
  <c r="AB43" i="19"/>
  <c r="Z43" i="19"/>
  <c r="Y43" i="19"/>
  <c r="S43" i="19"/>
  <c r="AB42" i="19"/>
  <c r="Z42" i="19"/>
  <c r="Y42" i="19"/>
  <c r="S42" i="19"/>
  <c r="AB41" i="19"/>
  <c r="Z41" i="19"/>
  <c r="Y41" i="19"/>
  <c r="S41" i="19"/>
  <c r="AB44" i="20"/>
  <c r="Z44" i="20"/>
  <c r="Y44" i="20"/>
  <c r="S44" i="20"/>
  <c r="AB43" i="20"/>
  <c r="Z43" i="20"/>
  <c r="Y43" i="20"/>
  <c r="S43" i="20"/>
  <c r="AB42" i="20"/>
  <c r="Z42" i="20"/>
  <c r="Y42" i="20"/>
  <c r="S42" i="20"/>
  <c r="AB41" i="20"/>
  <c r="Z41" i="20"/>
  <c r="Y41" i="20"/>
  <c r="S41" i="20"/>
  <c r="AB44" i="21"/>
  <c r="Z44" i="21"/>
  <c r="Y44" i="21"/>
  <c r="S44" i="21"/>
  <c r="AB43" i="21"/>
  <c r="Z43" i="21"/>
  <c r="Y43" i="21"/>
  <c r="S43" i="21"/>
  <c r="AB42" i="21"/>
  <c r="Z42" i="21"/>
  <c r="Y42" i="21"/>
  <c r="S42" i="21"/>
  <c r="AB41" i="21"/>
  <c r="Z41" i="21"/>
  <c r="Y41" i="21"/>
  <c r="S41" i="21"/>
  <c r="AB44" i="22"/>
  <c r="Z44" i="22"/>
  <c r="Y44" i="22"/>
  <c r="S44" i="22"/>
  <c r="AB43" i="22"/>
  <c r="Z43" i="22"/>
  <c r="Y43" i="22"/>
  <c r="S43" i="22"/>
  <c r="AB42" i="22"/>
  <c r="Z42" i="22"/>
  <c r="Y42" i="22"/>
  <c r="S42" i="22"/>
  <c r="AB41" i="22"/>
  <c r="Z41" i="22"/>
  <c r="Y41" i="22"/>
  <c r="S41" i="22"/>
  <c r="AB44" i="5"/>
  <c r="Z44" i="5"/>
  <c r="Y44" i="5"/>
  <c r="S44" i="5"/>
  <c r="AB43" i="5"/>
  <c r="Z43" i="5"/>
  <c r="Y43" i="5"/>
  <c r="S43" i="5"/>
  <c r="AB42" i="5"/>
  <c r="Z42" i="5"/>
  <c r="Y42" i="5"/>
  <c r="S42" i="5"/>
  <c r="AB41" i="5"/>
  <c r="Z41" i="5"/>
  <c r="Y41" i="5"/>
  <c r="S41" i="5"/>
  <c r="AB40" i="11"/>
  <c r="AB40" i="15"/>
  <c r="AB40" i="16"/>
  <c r="AB40" i="17"/>
  <c r="AB40" i="18"/>
  <c r="AB40" i="19"/>
  <c r="AB40" i="20"/>
  <c r="AB40" i="21"/>
  <c r="AB40" i="22"/>
  <c r="AB40" i="5"/>
  <c r="AB35" i="11"/>
  <c r="Z35" i="11"/>
  <c r="Y35" i="11"/>
  <c r="V35" i="11"/>
  <c r="S35" i="11"/>
  <c r="AB34" i="11"/>
  <c r="Z34" i="11"/>
  <c r="Y34" i="11"/>
  <c r="V34" i="11"/>
  <c r="S34" i="11"/>
  <c r="AB33" i="11"/>
  <c r="Z33" i="11"/>
  <c r="Y33" i="11"/>
  <c r="V33" i="11"/>
  <c r="S33" i="11"/>
  <c r="AB32" i="11"/>
  <c r="Z32" i="11"/>
  <c r="Y32" i="11"/>
  <c r="V32" i="11"/>
  <c r="S32" i="11"/>
  <c r="AB35" i="15"/>
  <c r="Z35" i="15"/>
  <c r="Y35" i="15"/>
  <c r="V35" i="15"/>
  <c r="S35" i="15"/>
  <c r="AB34" i="15"/>
  <c r="Z34" i="15"/>
  <c r="Y34" i="15"/>
  <c r="V34" i="15"/>
  <c r="S34" i="15"/>
  <c r="AB33" i="15"/>
  <c r="Z33" i="15"/>
  <c r="Y33" i="15"/>
  <c r="V33" i="15"/>
  <c r="S33" i="15"/>
  <c r="AB32" i="15"/>
  <c r="Z32" i="15"/>
  <c r="Y32" i="15"/>
  <c r="V32" i="15"/>
  <c r="S32" i="15"/>
  <c r="AB35" i="16"/>
  <c r="Z35" i="16"/>
  <c r="Y35" i="16"/>
  <c r="V35" i="16"/>
  <c r="S35" i="16"/>
  <c r="AB34" i="16"/>
  <c r="Z34" i="16"/>
  <c r="Y34" i="16"/>
  <c r="V34" i="16"/>
  <c r="S34" i="16"/>
  <c r="AB33" i="16"/>
  <c r="Z33" i="16"/>
  <c r="Y33" i="16"/>
  <c r="V33" i="16"/>
  <c r="S33" i="16"/>
  <c r="AB32" i="16"/>
  <c r="Z32" i="16"/>
  <c r="Y32" i="16"/>
  <c r="V32" i="16"/>
  <c r="S32" i="16"/>
  <c r="AB35" i="17"/>
  <c r="Z35" i="17"/>
  <c r="Y35" i="17"/>
  <c r="V35" i="17"/>
  <c r="S35" i="17"/>
  <c r="AB34" i="17"/>
  <c r="Z34" i="17"/>
  <c r="Y34" i="17"/>
  <c r="V34" i="17"/>
  <c r="S34" i="17"/>
  <c r="AB33" i="17"/>
  <c r="Z33" i="17"/>
  <c r="Y33" i="17"/>
  <c r="V33" i="17"/>
  <c r="S33" i="17"/>
  <c r="AB32" i="17"/>
  <c r="Z32" i="17"/>
  <c r="Y32" i="17"/>
  <c r="V32" i="17"/>
  <c r="S32" i="17"/>
  <c r="AB35" i="18"/>
  <c r="Z35" i="18"/>
  <c r="Y35" i="18"/>
  <c r="V35" i="18"/>
  <c r="S35" i="18"/>
  <c r="AB34" i="18"/>
  <c r="Z34" i="18"/>
  <c r="Y34" i="18"/>
  <c r="V34" i="18"/>
  <c r="S34" i="18"/>
  <c r="AB33" i="18"/>
  <c r="Z33" i="18"/>
  <c r="Y33" i="18"/>
  <c r="V33" i="18"/>
  <c r="S33" i="18"/>
  <c r="AB32" i="18"/>
  <c r="Z32" i="18"/>
  <c r="Y32" i="18"/>
  <c r="V32" i="18"/>
  <c r="S32" i="18"/>
  <c r="AB35" i="19"/>
  <c r="Z35" i="19"/>
  <c r="Y35" i="19"/>
  <c r="V35" i="19"/>
  <c r="S35" i="19"/>
  <c r="AB34" i="19"/>
  <c r="Z34" i="19"/>
  <c r="Y34" i="19"/>
  <c r="V34" i="19"/>
  <c r="S34" i="19"/>
  <c r="AB33" i="19"/>
  <c r="Z33" i="19"/>
  <c r="Y33" i="19"/>
  <c r="V33" i="19"/>
  <c r="S33" i="19"/>
  <c r="AB32" i="19"/>
  <c r="Z32" i="19"/>
  <c r="Y32" i="19"/>
  <c r="V32" i="19"/>
  <c r="S32" i="19"/>
  <c r="AB35" i="20"/>
  <c r="Z35" i="20"/>
  <c r="Y35" i="20"/>
  <c r="V35" i="20"/>
  <c r="S35" i="20"/>
  <c r="AB34" i="20"/>
  <c r="Z34" i="20"/>
  <c r="Y34" i="20"/>
  <c r="V34" i="20"/>
  <c r="S34" i="20"/>
  <c r="AB33" i="20"/>
  <c r="Z33" i="20"/>
  <c r="Y33" i="20"/>
  <c r="V33" i="20"/>
  <c r="S33" i="20"/>
  <c r="AB32" i="20"/>
  <c r="Z32" i="20"/>
  <c r="Y32" i="20"/>
  <c r="V32" i="20"/>
  <c r="S32" i="20"/>
  <c r="AB35" i="21"/>
  <c r="Z35" i="21"/>
  <c r="Y35" i="21"/>
  <c r="V35" i="21"/>
  <c r="S35" i="21"/>
  <c r="AB34" i="21"/>
  <c r="Z34" i="21"/>
  <c r="Y34" i="21"/>
  <c r="V34" i="21"/>
  <c r="S34" i="21"/>
  <c r="AB33" i="21"/>
  <c r="Z33" i="21"/>
  <c r="Y33" i="21"/>
  <c r="V33" i="21"/>
  <c r="S33" i="21"/>
  <c r="AB32" i="21"/>
  <c r="Z32" i="21"/>
  <c r="Y32" i="21"/>
  <c r="V32" i="21"/>
  <c r="S32" i="21"/>
  <c r="AB35" i="22"/>
  <c r="Z35" i="22"/>
  <c r="Y35" i="22"/>
  <c r="V35" i="22"/>
  <c r="S35" i="22"/>
  <c r="AB34" i="22"/>
  <c r="Z34" i="22"/>
  <c r="Y34" i="22"/>
  <c r="V34" i="22"/>
  <c r="S34" i="22"/>
  <c r="AB33" i="22"/>
  <c r="Z33" i="22"/>
  <c r="Y33" i="22"/>
  <c r="V33" i="22"/>
  <c r="S33" i="22"/>
  <c r="AB32" i="22"/>
  <c r="Z32" i="22"/>
  <c r="Y32" i="22"/>
  <c r="V32" i="22"/>
  <c r="S32" i="22"/>
  <c r="AB35" i="5"/>
  <c r="Z35" i="5"/>
  <c r="Y35" i="5"/>
  <c r="V35" i="5"/>
  <c r="S35" i="5"/>
  <c r="AB34" i="5"/>
  <c r="Z34" i="5"/>
  <c r="Y34" i="5"/>
  <c r="V34" i="5"/>
  <c r="S34" i="5"/>
  <c r="AB33" i="5"/>
  <c r="Z33" i="5"/>
  <c r="Y33" i="5"/>
  <c r="V33" i="5"/>
  <c r="S33" i="5"/>
  <c r="AB32" i="5"/>
  <c r="Z32" i="5"/>
  <c r="Y32" i="5"/>
  <c r="V32" i="5"/>
  <c r="S32" i="5"/>
  <c r="AA26" i="11"/>
  <c r="Z26" i="11"/>
  <c r="Y26" i="11"/>
  <c r="S26" i="11"/>
  <c r="AA25" i="11"/>
  <c r="Z25" i="11"/>
  <c r="Y25" i="11"/>
  <c r="S25" i="11"/>
  <c r="Z24" i="11"/>
  <c r="Y24" i="11"/>
  <c r="S24" i="11"/>
  <c r="AA23" i="11"/>
  <c r="Z23" i="11"/>
  <c r="Y23" i="11"/>
  <c r="S23" i="11"/>
  <c r="AA22" i="11"/>
  <c r="Z22" i="11"/>
  <c r="Y22" i="11"/>
  <c r="S22" i="11"/>
  <c r="AA21" i="11"/>
  <c r="Z21" i="11"/>
  <c r="Y21" i="11"/>
  <c r="S21" i="11"/>
  <c r="AA20" i="11"/>
  <c r="Z20" i="11"/>
  <c r="Y20" i="11"/>
  <c r="S20" i="11"/>
  <c r="AA19" i="11"/>
  <c r="Z19" i="11"/>
  <c r="Y19" i="11"/>
  <c r="S19" i="11"/>
  <c r="AA18" i="11"/>
  <c r="Z18" i="11"/>
  <c r="Y18" i="11"/>
  <c r="S18" i="11"/>
  <c r="AA26" i="15"/>
  <c r="Z26" i="15"/>
  <c r="Y26" i="15"/>
  <c r="S26" i="15"/>
  <c r="AA25" i="15"/>
  <c r="Z25" i="15"/>
  <c r="Y25" i="15"/>
  <c r="S25" i="15"/>
  <c r="Z24" i="15"/>
  <c r="Y24" i="15"/>
  <c r="S24" i="15"/>
  <c r="AA23" i="15"/>
  <c r="Z23" i="15"/>
  <c r="Y23" i="15"/>
  <c r="S23" i="15"/>
  <c r="AA22" i="15"/>
  <c r="Z22" i="15"/>
  <c r="Y22" i="15"/>
  <c r="S22" i="15"/>
  <c r="AA21" i="15"/>
  <c r="Z21" i="15"/>
  <c r="Y21" i="15"/>
  <c r="S21" i="15"/>
  <c r="AA20" i="15"/>
  <c r="Z20" i="15"/>
  <c r="Y20" i="15"/>
  <c r="S20" i="15"/>
  <c r="AA19" i="15"/>
  <c r="Z19" i="15"/>
  <c r="Y19" i="15"/>
  <c r="S19" i="15"/>
  <c r="AA18" i="15"/>
  <c r="Z18" i="15"/>
  <c r="Y18" i="15"/>
  <c r="S18" i="15"/>
  <c r="AA26" i="16"/>
  <c r="Z26" i="16"/>
  <c r="Y26" i="16"/>
  <c r="S26" i="16"/>
  <c r="AA25" i="16"/>
  <c r="Z25" i="16"/>
  <c r="Y25" i="16"/>
  <c r="S25" i="16"/>
  <c r="Z24" i="16"/>
  <c r="Y24" i="16"/>
  <c r="S24" i="16"/>
  <c r="AA23" i="16"/>
  <c r="Z23" i="16"/>
  <c r="Y23" i="16"/>
  <c r="S23" i="16"/>
  <c r="AA22" i="16"/>
  <c r="Z22" i="16"/>
  <c r="Y22" i="16"/>
  <c r="S22" i="16"/>
  <c r="AA21" i="16"/>
  <c r="Z21" i="16"/>
  <c r="Y21" i="16"/>
  <c r="S21" i="16"/>
  <c r="AA20" i="16"/>
  <c r="Z20" i="16"/>
  <c r="Y20" i="16"/>
  <c r="S20" i="16"/>
  <c r="AA19" i="16"/>
  <c r="Z19" i="16"/>
  <c r="Y19" i="16"/>
  <c r="S19" i="16"/>
  <c r="AA18" i="16"/>
  <c r="Z18" i="16"/>
  <c r="Y18" i="16"/>
  <c r="S18" i="16"/>
  <c r="AA26" i="17"/>
  <c r="Z26" i="17"/>
  <c r="Y26" i="17"/>
  <c r="S26" i="17"/>
  <c r="AA25" i="17"/>
  <c r="Z25" i="17"/>
  <c r="Y25" i="17"/>
  <c r="S25" i="17"/>
  <c r="Z24" i="17"/>
  <c r="Y24" i="17"/>
  <c r="S24" i="17"/>
  <c r="AA23" i="17"/>
  <c r="Z23" i="17"/>
  <c r="Y23" i="17"/>
  <c r="S23" i="17"/>
  <c r="AA22" i="17"/>
  <c r="Z22" i="17"/>
  <c r="Y22" i="17"/>
  <c r="S22" i="17"/>
  <c r="AA21" i="17"/>
  <c r="Z21" i="17"/>
  <c r="Y21" i="17"/>
  <c r="S21" i="17"/>
  <c r="AA20" i="17"/>
  <c r="Z20" i="17"/>
  <c r="Y20" i="17"/>
  <c r="S20" i="17"/>
  <c r="AA19" i="17"/>
  <c r="Z19" i="17"/>
  <c r="Y19" i="17"/>
  <c r="S19" i="17"/>
  <c r="AA18" i="17"/>
  <c r="Z18" i="17"/>
  <c r="Y18" i="17"/>
  <c r="S18" i="17"/>
  <c r="AA26" i="18"/>
  <c r="Z26" i="18"/>
  <c r="Y26" i="18"/>
  <c r="S26" i="18"/>
  <c r="AA25" i="18"/>
  <c r="Z25" i="18"/>
  <c r="Y25" i="18"/>
  <c r="S25" i="18"/>
  <c r="Z24" i="18"/>
  <c r="Y24" i="18"/>
  <c r="S24" i="18"/>
  <c r="AA23" i="18"/>
  <c r="Z23" i="18"/>
  <c r="Y23" i="18"/>
  <c r="S23" i="18"/>
  <c r="AA22" i="18"/>
  <c r="Z22" i="18"/>
  <c r="Y22" i="18"/>
  <c r="S22" i="18"/>
  <c r="AA21" i="18"/>
  <c r="Z21" i="18"/>
  <c r="Y21" i="18"/>
  <c r="S21" i="18"/>
  <c r="AA20" i="18"/>
  <c r="Z20" i="18"/>
  <c r="Y20" i="18"/>
  <c r="S20" i="18"/>
  <c r="AA19" i="18"/>
  <c r="Z19" i="18"/>
  <c r="Y19" i="18"/>
  <c r="S19" i="18"/>
  <c r="AA18" i="18"/>
  <c r="Z18" i="18"/>
  <c r="Y18" i="18"/>
  <c r="S18" i="18"/>
  <c r="AA26" i="19"/>
  <c r="Z26" i="19"/>
  <c r="Y26" i="19"/>
  <c r="S26" i="19"/>
  <c r="AA25" i="19"/>
  <c r="Z25" i="19"/>
  <c r="Y25" i="19"/>
  <c r="S25" i="19"/>
  <c r="Z24" i="19"/>
  <c r="Y24" i="19"/>
  <c r="S24" i="19"/>
  <c r="AA23" i="19"/>
  <c r="Z23" i="19"/>
  <c r="Y23" i="19"/>
  <c r="S23" i="19"/>
  <c r="AA22" i="19"/>
  <c r="Z22" i="19"/>
  <c r="Y22" i="19"/>
  <c r="S22" i="19"/>
  <c r="AA21" i="19"/>
  <c r="Z21" i="19"/>
  <c r="Y21" i="19"/>
  <c r="S21" i="19"/>
  <c r="AA20" i="19"/>
  <c r="Z20" i="19"/>
  <c r="Y20" i="19"/>
  <c r="S20" i="19"/>
  <c r="AA19" i="19"/>
  <c r="Z19" i="19"/>
  <c r="Y19" i="19"/>
  <c r="S19" i="19"/>
  <c r="AA18" i="19"/>
  <c r="Z18" i="19"/>
  <c r="Y18" i="19"/>
  <c r="S18" i="19"/>
  <c r="AA26" i="20"/>
  <c r="Z26" i="20"/>
  <c r="Y26" i="20"/>
  <c r="S26" i="20"/>
  <c r="AA25" i="20"/>
  <c r="Z25" i="20"/>
  <c r="Y25" i="20"/>
  <c r="S25" i="20"/>
  <c r="Z24" i="20"/>
  <c r="Y24" i="20"/>
  <c r="S24" i="20"/>
  <c r="AA23" i="20"/>
  <c r="Z23" i="20"/>
  <c r="Y23" i="20"/>
  <c r="S23" i="20"/>
  <c r="AA22" i="20"/>
  <c r="Z22" i="20"/>
  <c r="Y22" i="20"/>
  <c r="S22" i="20"/>
  <c r="AA21" i="20"/>
  <c r="Z21" i="20"/>
  <c r="Y21" i="20"/>
  <c r="S21" i="20"/>
  <c r="AA20" i="20"/>
  <c r="Z20" i="20"/>
  <c r="Y20" i="20"/>
  <c r="S20" i="20"/>
  <c r="AA19" i="20"/>
  <c r="Z19" i="20"/>
  <c r="Y19" i="20"/>
  <c r="S19" i="20"/>
  <c r="AA18" i="20"/>
  <c r="Z18" i="20"/>
  <c r="Y18" i="20"/>
  <c r="S18" i="20"/>
  <c r="AA26" i="21"/>
  <c r="Z26" i="21"/>
  <c r="Y26" i="21"/>
  <c r="S26" i="21"/>
  <c r="AA25" i="21"/>
  <c r="Z25" i="21"/>
  <c r="Y25" i="21"/>
  <c r="S25" i="21"/>
  <c r="Z24" i="21"/>
  <c r="Y24" i="21"/>
  <c r="S24" i="21"/>
  <c r="AA23" i="21"/>
  <c r="Z23" i="21"/>
  <c r="Y23" i="21"/>
  <c r="S23" i="21"/>
  <c r="AA22" i="21"/>
  <c r="Z22" i="21"/>
  <c r="Y22" i="21"/>
  <c r="S22" i="21"/>
  <c r="AA21" i="21"/>
  <c r="Z21" i="21"/>
  <c r="Y21" i="21"/>
  <c r="S21" i="21"/>
  <c r="AA20" i="21"/>
  <c r="Z20" i="21"/>
  <c r="Y20" i="21"/>
  <c r="S20" i="21"/>
  <c r="AA19" i="21"/>
  <c r="Z19" i="21"/>
  <c r="Y19" i="21"/>
  <c r="S19" i="21"/>
  <c r="AA18" i="21"/>
  <c r="Z18" i="21"/>
  <c r="Y18" i="21"/>
  <c r="S18" i="21"/>
  <c r="AA26" i="22"/>
  <c r="Z26" i="22"/>
  <c r="Y26" i="22"/>
  <c r="S26" i="22"/>
  <c r="AA25" i="22"/>
  <c r="Z25" i="22"/>
  <c r="Y25" i="22"/>
  <c r="S25" i="22"/>
  <c r="Z24" i="22"/>
  <c r="Y24" i="22"/>
  <c r="S24" i="22"/>
  <c r="AA23" i="22"/>
  <c r="Z23" i="22"/>
  <c r="Y23" i="22"/>
  <c r="S23" i="22"/>
  <c r="AA22" i="22"/>
  <c r="Z22" i="22"/>
  <c r="Y22" i="22"/>
  <c r="S22" i="22"/>
  <c r="AA21" i="22"/>
  <c r="Z21" i="22"/>
  <c r="Y21" i="22"/>
  <c r="S21" i="22"/>
  <c r="AA20" i="22"/>
  <c r="Z20" i="22"/>
  <c r="Y20" i="22"/>
  <c r="S20" i="22"/>
  <c r="AA19" i="22"/>
  <c r="Z19" i="22"/>
  <c r="Y19" i="22"/>
  <c r="S19" i="22"/>
  <c r="AA18" i="22"/>
  <c r="Z18" i="22"/>
  <c r="Y18" i="22"/>
  <c r="S18" i="22"/>
  <c r="AA26" i="5"/>
  <c r="Z26" i="5"/>
  <c r="Y26" i="5"/>
  <c r="S26" i="5"/>
  <c r="AA25" i="5"/>
  <c r="Z25" i="5"/>
  <c r="Y25" i="5"/>
  <c r="S25" i="5"/>
  <c r="Y24" i="5"/>
  <c r="S24" i="5"/>
  <c r="AA23" i="5"/>
  <c r="Z23" i="5"/>
  <c r="Y23" i="5"/>
  <c r="S23" i="5"/>
  <c r="AA22" i="5"/>
  <c r="Z22" i="5"/>
  <c r="Y22" i="5"/>
  <c r="S22" i="5"/>
  <c r="AA21" i="5"/>
  <c r="Z21" i="5"/>
  <c r="Y21" i="5"/>
  <c r="S21" i="5"/>
  <c r="AA20" i="5"/>
  <c r="Z20" i="5"/>
  <c r="Y20" i="5"/>
  <c r="S20" i="5"/>
  <c r="AA19" i="5"/>
  <c r="Z19" i="5"/>
  <c r="Y19" i="5"/>
  <c r="S19" i="5"/>
  <c r="AA18" i="5"/>
  <c r="Z18" i="5"/>
  <c r="Y18" i="5"/>
  <c r="S18" i="5"/>
  <c r="AA17" i="11"/>
  <c r="AA17" i="15"/>
  <c r="AA17" i="16"/>
  <c r="AA17" i="17"/>
  <c r="AA17" i="18"/>
  <c r="AA17" i="19"/>
  <c r="AA17" i="20"/>
  <c r="AA17" i="21"/>
  <c r="AA17" i="22"/>
  <c r="AA17" i="5"/>
  <c r="A102" i="14"/>
  <c r="E5" i="25" l="1"/>
  <c r="E6" i="26"/>
  <c r="F5" i="11"/>
  <c r="F5" i="15"/>
  <c r="F5" i="16"/>
  <c r="F5" i="17"/>
  <c r="F5" i="18"/>
  <c r="F5" i="19"/>
  <c r="F5" i="20"/>
  <c r="F5" i="21"/>
  <c r="F5" i="22"/>
  <c r="F5" i="5"/>
  <c r="B172" i="11" l="1"/>
  <c r="B172" i="15"/>
  <c r="B172" i="16"/>
  <c r="B172" i="17"/>
  <c r="B172" i="18"/>
  <c r="B172" i="19"/>
  <c r="B172" i="20"/>
  <c r="B172" i="21"/>
  <c r="B172" i="22"/>
  <c r="B172" i="5"/>
  <c r="L64" i="11" l="1"/>
  <c r="L64" i="15"/>
  <c r="L64" i="16"/>
  <c r="L64" i="17"/>
  <c r="L64" i="18"/>
  <c r="L64" i="19"/>
  <c r="L64" i="20"/>
  <c r="L64" i="21"/>
  <c r="L64" i="22"/>
  <c r="L64" i="5"/>
  <c r="L45" i="11"/>
  <c r="L45" i="15"/>
  <c r="L45" i="16"/>
  <c r="L45" i="17"/>
  <c r="L45" i="18"/>
  <c r="L45" i="19"/>
  <c r="L45" i="20"/>
  <c r="L45" i="21"/>
  <c r="L45" i="22"/>
  <c r="L45" i="5"/>
  <c r="L36" i="11"/>
  <c r="L36" i="15"/>
  <c r="L36" i="16"/>
  <c r="L36" i="17"/>
  <c r="L36" i="18"/>
  <c r="L36" i="19"/>
  <c r="L36" i="20"/>
  <c r="L36" i="21"/>
  <c r="L36" i="22"/>
  <c r="L36" i="5"/>
  <c r="L27" i="11"/>
  <c r="L27" i="15"/>
  <c r="L27" i="16"/>
  <c r="L27" i="17"/>
  <c r="L27" i="18"/>
  <c r="L27" i="19"/>
  <c r="L27" i="20"/>
  <c r="L27" i="21"/>
  <c r="L27" i="22"/>
  <c r="L27" i="5"/>
  <c r="C148" i="26"/>
  <c r="D14" i="3"/>
  <c r="L66" i="18" l="1"/>
  <c r="L66" i="21"/>
  <c r="L66" i="17"/>
  <c r="L66" i="22"/>
  <c r="L66" i="11"/>
  <c r="L66" i="20"/>
  <c r="L66" i="16"/>
  <c r="L66" i="5"/>
  <c r="L66" i="19"/>
  <c r="L66" i="15"/>
  <c r="C5" i="7"/>
  <c r="H151" i="26" l="1"/>
  <c r="G151" i="26"/>
  <c r="F151" i="26"/>
  <c r="E151" i="26"/>
  <c r="D151" i="26"/>
  <c r="C151" i="26"/>
  <c r="B194" i="21"/>
  <c r="A194" i="21"/>
  <c r="B192" i="21"/>
  <c r="I75" i="11" l="1"/>
  <c r="H75" i="11"/>
  <c r="G75" i="11"/>
  <c r="F75" i="11"/>
  <c r="E75" i="11"/>
  <c r="D75" i="11"/>
  <c r="I75" i="15"/>
  <c r="H75" i="15"/>
  <c r="G75" i="15"/>
  <c r="F75" i="15"/>
  <c r="E75" i="15"/>
  <c r="D75" i="15"/>
  <c r="I75" i="16"/>
  <c r="H75" i="16"/>
  <c r="G75" i="16"/>
  <c r="F75" i="16"/>
  <c r="E75" i="16"/>
  <c r="D75" i="16"/>
  <c r="I75" i="17"/>
  <c r="H75" i="17"/>
  <c r="G75" i="17"/>
  <c r="F75" i="17"/>
  <c r="E75" i="17"/>
  <c r="D75" i="17"/>
  <c r="I75" i="18"/>
  <c r="H75" i="18"/>
  <c r="G75" i="18"/>
  <c r="F75" i="18"/>
  <c r="E75" i="18"/>
  <c r="D75" i="18"/>
  <c r="I75" i="19"/>
  <c r="H75" i="19"/>
  <c r="G75" i="19"/>
  <c r="F75" i="19"/>
  <c r="E75" i="19"/>
  <c r="D75" i="19"/>
  <c r="I75" i="20"/>
  <c r="H75" i="20"/>
  <c r="G75" i="20"/>
  <c r="F75" i="20"/>
  <c r="E75" i="20"/>
  <c r="D75" i="20"/>
  <c r="I75" i="21"/>
  <c r="H75" i="21"/>
  <c r="G75" i="21"/>
  <c r="F75" i="21"/>
  <c r="E75" i="21"/>
  <c r="D75" i="21"/>
  <c r="I75" i="22"/>
  <c r="H75" i="22"/>
  <c r="G75" i="22"/>
  <c r="F75" i="22"/>
  <c r="E75" i="22"/>
  <c r="D75" i="22"/>
  <c r="I75" i="5"/>
  <c r="H75" i="5"/>
  <c r="G75" i="5"/>
  <c r="F75" i="5"/>
  <c r="E75" i="5"/>
  <c r="D75" i="5"/>
  <c r="I142" i="26" l="1"/>
  <c r="I130" i="26"/>
  <c r="I118" i="26"/>
  <c r="I106" i="26"/>
  <c r="I94" i="26"/>
  <c r="I82" i="26"/>
  <c r="I70" i="26"/>
  <c r="I58" i="26"/>
  <c r="I46" i="26"/>
  <c r="C6" i="26"/>
  <c r="H153" i="26"/>
  <c r="G153" i="26"/>
  <c r="F153" i="26"/>
  <c r="E153" i="26"/>
  <c r="D153" i="26"/>
  <c r="C153" i="26"/>
  <c r="C8" i="26"/>
  <c r="C7" i="26"/>
  <c r="G7" i="26" s="1"/>
  <c r="I34" i="26"/>
  <c r="H11" i="26"/>
  <c r="G11" i="26"/>
  <c r="F11" i="26"/>
  <c r="E11" i="26"/>
  <c r="D11" i="26"/>
  <c r="C11" i="26"/>
  <c r="AB31" i="5"/>
  <c r="AB31" i="15"/>
  <c r="AB31" i="16"/>
  <c r="AB31" i="17"/>
  <c r="AB31" i="18"/>
  <c r="AB31" i="19"/>
  <c r="AB31" i="20"/>
  <c r="AB31" i="21"/>
  <c r="AB31" i="22"/>
  <c r="AB31" i="11"/>
  <c r="T49" i="11"/>
  <c r="T49" i="15"/>
  <c r="T49" i="16"/>
  <c r="T49" i="17"/>
  <c r="T49" i="18"/>
  <c r="T49" i="19"/>
  <c r="T49" i="20"/>
  <c r="T49" i="21"/>
  <c r="T49" i="22"/>
  <c r="T49" i="5"/>
  <c r="B173" i="5"/>
  <c r="B171" i="5"/>
  <c r="B170" i="5"/>
  <c r="B169" i="5"/>
  <c r="B168" i="5"/>
  <c r="B173" i="15"/>
  <c r="B171" i="15"/>
  <c r="B170" i="15"/>
  <c r="B169" i="15"/>
  <c r="B168" i="15"/>
  <c r="B173" i="16"/>
  <c r="B171" i="16"/>
  <c r="B170" i="16"/>
  <c r="B169" i="16"/>
  <c r="B168" i="16"/>
  <c r="B173" i="17"/>
  <c r="B171" i="17"/>
  <c r="B170" i="17"/>
  <c r="B169" i="17"/>
  <c r="B168" i="17"/>
  <c r="B173" i="18"/>
  <c r="B171" i="18"/>
  <c r="B170" i="18"/>
  <c r="B169" i="18"/>
  <c r="B168" i="18"/>
  <c r="B173" i="19"/>
  <c r="B171" i="19"/>
  <c r="B170" i="19"/>
  <c r="B169" i="19"/>
  <c r="B168" i="19"/>
  <c r="B173" i="20"/>
  <c r="B171" i="20"/>
  <c r="B170" i="20"/>
  <c r="B169" i="20"/>
  <c r="B168" i="20"/>
  <c r="B173" i="21"/>
  <c r="B171" i="21"/>
  <c r="B170" i="21"/>
  <c r="B169" i="21"/>
  <c r="B168" i="21"/>
  <c r="B173" i="22"/>
  <c r="B171" i="22"/>
  <c r="B170" i="22"/>
  <c r="B169" i="22"/>
  <c r="B168" i="22"/>
  <c r="B173" i="11"/>
  <c r="B171" i="11"/>
  <c r="B170" i="11"/>
  <c r="B169" i="11"/>
  <c r="B168" i="11"/>
  <c r="B217" i="11"/>
  <c r="A217" i="11"/>
  <c r="B216" i="11"/>
  <c r="A216" i="11"/>
  <c r="B215" i="11"/>
  <c r="A215" i="11"/>
  <c r="B214" i="11"/>
  <c r="A214" i="11"/>
  <c r="B213" i="11"/>
  <c r="A213" i="11"/>
  <c r="B212" i="11"/>
  <c r="A212" i="11"/>
  <c r="B211" i="11"/>
  <c r="A211" i="11"/>
  <c r="B210" i="11"/>
  <c r="A210" i="11"/>
  <c r="B217" i="15"/>
  <c r="A217" i="15"/>
  <c r="B216" i="15"/>
  <c r="A216" i="15"/>
  <c r="B215" i="15"/>
  <c r="A215" i="15"/>
  <c r="B214" i="15"/>
  <c r="A214" i="15"/>
  <c r="B213" i="15"/>
  <c r="A213" i="15"/>
  <c r="B212" i="15"/>
  <c r="A212" i="15"/>
  <c r="B211" i="15"/>
  <c r="A211" i="15"/>
  <c r="B210" i="15"/>
  <c r="A210" i="15"/>
  <c r="B217" i="16"/>
  <c r="A217" i="16"/>
  <c r="B216" i="16"/>
  <c r="A216" i="16"/>
  <c r="B215" i="16"/>
  <c r="A215" i="16"/>
  <c r="B214" i="16"/>
  <c r="A214" i="16"/>
  <c r="B213" i="16"/>
  <c r="A213" i="16"/>
  <c r="B212" i="16"/>
  <c r="A212" i="16"/>
  <c r="B211" i="16"/>
  <c r="A211" i="16"/>
  <c r="B210" i="16"/>
  <c r="A210" i="16"/>
  <c r="B217" i="17"/>
  <c r="A217" i="17"/>
  <c r="B216" i="17"/>
  <c r="A216" i="17"/>
  <c r="B215" i="17"/>
  <c r="A215" i="17"/>
  <c r="B214" i="17"/>
  <c r="A214" i="17"/>
  <c r="B213" i="17"/>
  <c r="A213" i="17"/>
  <c r="B212" i="17"/>
  <c r="A212" i="17"/>
  <c r="B211" i="17"/>
  <c r="A211" i="17"/>
  <c r="B210" i="17"/>
  <c r="A210" i="17"/>
  <c r="B217" i="18"/>
  <c r="A217" i="18"/>
  <c r="B216" i="18"/>
  <c r="A216" i="18"/>
  <c r="B215" i="18"/>
  <c r="A215" i="18"/>
  <c r="B214" i="18"/>
  <c r="A214" i="18"/>
  <c r="B213" i="18"/>
  <c r="A213" i="18"/>
  <c r="B212" i="18"/>
  <c r="A212" i="18"/>
  <c r="B211" i="18"/>
  <c r="A211" i="18"/>
  <c r="B210" i="18"/>
  <c r="A210" i="18"/>
  <c r="B217" i="19"/>
  <c r="A217" i="19"/>
  <c r="B216" i="19"/>
  <c r="A216" i="19"/>
  <c r="B215" i="19"/>
  <c r="A215" i="19"/>
  <c r="B214" i="19"/>
  <c r="A214" i="19"/>
  <c r="B213" i="19"/>
  <c r="A213" i="19"/>
  <c r="B212" i="19"/>
  <c r="A212" i="19"/>
  <c r="B211" i="19"/>
  <c r="A211" i="19"/>
  <c r="B210" i="19"/>
  <c r="A210" i="19"/>
  <c r="B217" i="20"/>
  <c r="A217" i="20"/>
  <c r="B216" i="20"/>
  <c r="A216" i="20"/>
  <c r="B215" i="20"/>
  <c r="A215" i="20"/>
  <c r="B214" i="20"/>
  <c r="A214" i="20"/>
  <c r="B213" i="20"/>
  <c r="A213" i="20"/>
  <c r="B212" i="20"/>
  <c r="A212" i="20"/>
  <c r="B211" i="20"/>
  <c r="A211" i="20"/>
  <c r="B210" i="20"/>
  <c r="A210" i="20"/>
  <c r="B217" i="21"/>
  <c r="A217" i="21"/>
  <c r="B216" i="21"/>
  <c r="A216" i="21"/>
  <c r="B215" i="21"/>
  <c r="A215" i="21"/>
  <c r="B214" i="21"/>
  <c r="A214" i="21"/>
  <c r="B213" i="21"/>
  <c r="A213" i="21"/>
  <c r="B212" i="21"/>
  <c r="A212" i="21"/>
  <c r="B211" i="21"/>
  <c r="A211" i="21"/>
  <c r="B210" i="21"/>
  <c r="A210" i="21"/>
  <c r="B217" i="22"/>
  <c r="A217" i="22"/>
  <c r="B216" i="22"/>
  <c r="A216" i="22"/>
  <c r="B215" i="22"/>
  <c r="A215" i="22"/>
  <c r="B214" i="22"/>
  <c r="A214" i="22"/>
  <c r="B213" i="22"/>
  <c r="A213" i="22"/>
  <c r="B212" i="22"/>
  <c r="A212" i="22"/>
  <c r="B211" i="22"/>
  <c r="A211" i="22"/>
  <c r="B210" i="22"/>
  <c r="A210" i="22"/>
  <c r="B217" i="5"/>
  <c r="A217" i="5"/>
  <c r="B216" i="5"/>
  <c r="A216" i="5"/>
  <c r="B215" i="5"/>
  <c r="A215" i="5"/>
  <c r="B214" i="5"/>
  <c r="A214" i="5"/>
  <c r="B213" i="5"/>
  <c r="A213" i="5"/>
  <c r="B212" i="5"/>
  <c r="A212" i="5"/>
  <c r="B211" i="5"/>
  <c r="A211" i="5"/>
  <c r="B210" i="5"/>
  <c r="A210" i="5"/>
  <c r="B209" i="11"/>
  <c r="B209" i="15"/>
  <c r="B209" i="16"/>
  <c r="B209" i="17"/>
  <c r="B209" i="18"/>
  <c r="B209" i="19"/>
  <c r="B209" i="20"/>
  <c r="B209" i="21"/>
  <c r="B209" i="22"/>
  <c r="B209" i="5"/>
  <c r="Z49" i="11"/>
  <c r="I153" i="26" l="1"/>
  <c r="J13" i="26"/>
  <c r="J18" i="26"/>
  <c r="J14" i="26"/>
  <c r="J19" i="26"/>
  <c r="B227" i="11"/>
  <c r="B227" i="15"/>
  <c r="B227" i="16"/>
  <c r="B227" i="17"/>
  <c r="B227" i="18"/>
  <c r="B227" i="19"/>
  <c r="B227" i="20"/>
  <c r="B227" i="21"/>
  <c r="B227" i="22"/>
  <c r="B227" i="5"/>
  <c r="B225" i="11"/>
  <c r="B225" i="15"/>
  <c r="B225" i="16"/>
  <c r="B225" i="17"/>
  <c r="B225" i="18"/>
  <c r="B225" i="19"/>
  <c r="B225" i="20"/>
  <c r="B225" i="21"/>
  <c r="B225" i="22"/>
  <c r="B225" i="5"/>
  <c r="B224" i="11"/>
  <c r="B224" i="15"/>
  <c r="B224" i="16"/>
  <c r="B224" i="17"/>
  <c r="B224" i="18"/>
  <c r="B224" i="19"/>
  <c r="B224" i="20"/>
  <c r="B224" i="21"/>
  <c r="B224" i="22"/>
  <c r="B224" i="5"/>
  <c r="B223" i="11"/>
  <c r="B223" i="15"/>
  <c r="B223" i="16"/>
  <c r="B223" i="17"/>
  <c r="B223" i="18"/>
  <c r="B223" i="19"/>
  <c r="B223" i="20"/>
  <c r="B223" i="21"/>
  <c r="B223" i="22"/>
  <c r="B223" i="5"/>
  <c r="B219" i="11"/>
  <c r="B219" i="15"/>
  <c r="B219" i="16"/>
  <c r="B219" i="17"/>
  <c r="B219" i="18"/>
  <c r="B219" i="19"/>
  <c r="B219" i="20"/>
  <c r="B219" i="21"/>
  <c r="B219" i="22"/>
  <c r="B219" i="5"/>
  <c r="B207" i="11"/>
  <c r="B207" i="15"/>
  <c r="B207" i="16"/>
  <c r="B207" i="17"/>
  <c r="B207" i="18"/>
  <c r="B207" i="19"/>
  <c r="B207" i="20"/>
  <c r="B207" i="21"/>
  <c r="B207" i="22"/>
  <c r="B207" i="5"/>
  <c r="B206" i="11"/>
  <c r="B206" i="15"/>
  <c r="B206" i="16"/>
  <c r="B206" i="17"/>
  <c r="B206" i="18"/>
  <c r="B206" i="19"/>
  <c r="B206" i="20"/>
  <c r="B206" i="21"/>
  <c r="B206" i="22"/>
  <c r="B206" i="5"/>
  <c r="B205" i="11"/>
  <c r="B205" i="15"/>
  <c r="B205" i="16"/>
  <c r="B205" i="17"/>
  <c r="B205" i="18"/>
  <c r="B205" i="19"/>
  <c r="B205" i="20"/>
  <c r="B205" i="21"/>
  <c r="B205" i="22"/>
  <c r="B205" i="5"/>
  <c r="B204" i="11"/>
  <c r="B204" i="15"/>
  <c r="B204" i="16"/>
  <c r="B204" i="17"/>
  <c r="B204" i="18"/>
  <c r="B204" i="19"/>
  <c r="B204" i="20"/>
  <c r="B204" i="21"/>
  <c r="B204" i="22"/>
  <c r="B204" i="5"/>
  <c r="B203" i="11"/>
  <c r="B203" i="15"/>
  <c r="B203" i="16"/>
  <c r="B203" i="17"/>
  <c r="B203" i="18"/>
  <c r="B203" i="19"/>
  <c r="B203" i="20"/>
  <c r="B203" i="21"/>
  <c r="B203" i="22"/>
  <c r="B203" i="5"/>
  <c r="B202" i="11"/>
  <c r="B202" i="15"/>
  <c r="B202" i="16"/>
  <c r="B202" i="17"/>
  <c r="B202" i="18"/>
  <c r="B202" i="19"/>
  <c r="B202" i="20"/>
  <c r="B202" i="21"/>
  <c r="B202" i="22"/>
  <c r="B202" i="5"/>
  <c r="B201" i="11"/>
  <c r="B201" i="15"/>
  <c r="B201" i="16"/>
  <c r="B201" i="17"/>
  <c r="B201" i="18"/>
  <c r="B201" i="19"/>
  <c r="B201" i="20"/>
  <c r="B201" i="21"/>
  <c r="B201" i="22"/>
  <c r="B201" i="5"/>
  <c r="B199" i="11"/>
  <c r="B199" i="15"/>
  <c r="B199" i="16"/>
  <c r="B199" i="17"/>
  <c r="B199" i="18"/>
  <c r="B199" i="19"/>
  <c r="B199" i="20"/>
  <c r="B199" i="21"/>
  <c r="B199" i="22"/>
  <c r="B199" i="5"/>
  <c r="B198" i="11"/>
  <c r="B198" i="15"/>
  <c r="B198" i="16"/>
  <c r="B198" i="17"/>
  <c r="B198" i="18"/>
  <c r="B198" i="19"/>
  <c r="B198" i="20"/>
  <c r="B198" i="21"/>
  <c r="B198" i="22"/>
  <c r="B198" i="5"/>
  <c r="B197" i="11"/>
  <c r="B197" i="15"/>
  <c r="B197" i="16"/>
  <c r="B197" i="17"/>
  <c r="B197" i="18"/>
  <c r="B197" i="19"/>
  <c r="B197" i="20"/>
  <c r="B197" i="21"/>
  <c r="B197" i="22"/>
  <c r="B197" i="5"/>
  <c r="B195" i="11"/>
  <c r="B195" i="15"/>
  <c r="B195" i="16"/>
  <c r="B195" i="17"/>
  <c r="B195" i="18"/>
  <c r="B195" i="19"/>
  <c r="B195" i="20"/>
  <c r="B195" i="21"/>
  <c r="B195" i="22"/>
  <c r="B195" i="5"/>
  <c r="B194" i="11"/>
  <c r="B194" i="15"/>
  <c r="B194" i="16"/>
  <c r="B194" i="17"/>
  <c r="B194" i="18"/>
  <c r="B194" i="19"/>
  <c r="B194" i="20"/>
  <c r="B194" i="22"/>
  <c r="B194" i="5"/>
  <c r="B193" i="11"/>
  <c r="B193" i="15"/>
  <c r="B193" i="16"/>
  <c r="B193" i="17"/>
  <c r="B193" i="18"/>
  <c r="B193" i="19"/>
  <c r="B193" i="20"/>
  <c r="B193" i="21"/>
  <c r="B193" i="22"/>
  <c r="B193" i="5"/>
  <c r="B192" i="11"/>
  <c r="B192" i="15"/>
  <c r="B192" i="16"/>
  <c r="B192" i="17"/>
  <c r="B192" i="18"/>
  <c r="B192" i="19"/>
  <c r="B192" i="20"/>
  <c r="B192" i="22"/>
  <c r="B192" i="5"/>
  <c r="A237" i="11"/>
  <c r="A237" i="15"/>
  <c r="A237" i="16"/>
  <c r="A237" i="17"/>
  <c r="A237" i="18"/>
  <c r="A237" i="19"/>
  <c r="A237" i="20"/>
  <c r="A237" i="21"/>
  <c r="A237" i="22"/>
  <c r="A237" i="5"/>
  <c r="A236" i="11"/>
  <c r="A236" i="15"/>
  <c r="A236" i="16"/>
  <c r="A236" i="17"/>
  <c r="A236" i="18"/>
  <c r="A236" i="19"/>
  <c r="A236" i="20"/>
  <c r="A236" i="21"/>
  <c r="A236" i="22"/>
  <c r="A236" i="5"/>
  <c r="A235" i="11"/>
  <c r="A235" i="15"/>
  <c r="A235" i="16"/>
  <c r="A235" i="17"/>
  <c r="A235" i="18"/>
  <c r="A235" i="19"/>
  <c r="A235" i="20"/>
  <c r="A235" i="21"/>
  <c r="A235" i="22"/>
  <c r="A235" i="5"/>
  <c r="A234" i="11"/>
  <c r="A234" i="15"/>
  <c r="A234" i="16"/>
  <c r="A234" i="17"/>
  <c r="A234" i="18"/>
  <c r="A234" i="19"/>
  <c r="A234" i="20"/>
  <c r="A234" i="21"/>
  <c r="A234" i="22"/>
  <c r="A234" i="5"/>
  <c r="A233" i="11"/>
  <c r="A233" i="15"/>
  <c r="A233" i="16"/>
  <c r="A233" i="17"/>
  <c r="A233" i="18"/>
  <c r="A233" i="19"/>
  <c r="A233" i="20"/>
  <c r="A233" i="21"/>
  <c r="A233" i="22"/>
  <c r="A233" i="5"/>
  <c r="A232" i="11"/>
  <c r="A232" i="15"/>
  <c r="A232" i="16"/>
  <c r="A232" i="17"/>
  <c r="A232" i="18"/>
  <c r="A232" i="19"/>
  <c r="A232" i="20"/>
  <c r="A232" i="21"/>
  <c r="A232" i="22"/>
  <c r="A232" i="5"/>
  <c r="A231" i="11"/>
  <c r="A231" i="15"/>
  <c r="A231" i="16"/>
  <c r="A231" i="17"/>
  <c r="A231" i="18"/>
  <c r="A231" i="19"/>
  <c r="A231" i="20"/>
  <c r="A231" i="21"/>
  <c r="A231" i="22"/>
  <c r="A231" i="5"/>
  <c r="A230" i="11"/>
  <c r="A230" i="15"/>
  <c r="A230" i="16"/>
  <c r="A230" i="17"/>
  <c r="A230" i="18"/>
  <c r="A230" i="19"/>
  <c r="A230" i="20"/>
  <c r="A230" i="21"/>
  <c r="A230" i="22"/>
  <c r="A230" i="5"/>
  <c r="A229" i="11"/>
  <c r="A229" i="15"/>
  <c r="A229" i="16"/>
  <c r="A229" i="17"/>
  <c r="A229" i="18"/>
  <c r="A229" i="19"/>
  <c r="A229" i="20"/>
  <c r="A229" i="21"/>
  <c r="A229" i="22"/>
  <c r="A229" i="5"/>
  <c r="A228" i="11"/>
  <c r="A228" i="15"/>
  <c r="A228" i="16"/>
  <c r="A228" i="17"/>
  <c r="A228" i="18"/>
  <c r="A228" i="19"/>
  <c r="A228" i="20"/>
  <c r="A228" i="21"/>
  <c r="A228" i="22"/>
  <c r="A228" i="5"/>
  <c r="A225" i="11"/>
  <c r="A225" i="15"/>
  <c r="A225" i="16"/>
  <c r="A225" i="17"/>
  <c r="A225" i="18"/>
  <c r="A225" i="19"/>
  <c r="A225" i="20"/>
  <c r="A225" i="21"/>
  <c r="A225" i="22"/>
  <c r="A225" i="5"/>
  <c r="A224" i="11"/>
  <c r="A224" i="15"/>
  <c r="A224" i="16"/>
  <c r="A224" i="17"/>
  <c r="A224" i="18"/>
  <c r="A224" i="19"/>
  <c r="A224" i="20"/>
  <c r="A224" i="21"/>
  <c r="A224" i="22"/>
  <c r="A224" i="5"/>
  <c r="A221" i="11"/>
  <c r="A221" i="15"/>
  <c r="A221" i="16"/>
  <c r="A221" i="17"/>
  <c r="A221" i="18"/>
  <c r="A221" i="19"/>
  <c r="A221" i="20"/>
  <c r="A221" i="21"/>
  <c r="A221" i="22"/>
  <c r="A221" i="5"/>
  <c r="A220" i="11"/>
  <c r="A220" i="15"/>
  <c r="A220" i="16"/>
  <c r="A220" i="17"/>
  <c r="A220" i="18"/>
  <c r="A220" i="19"/>
  <c r="A220" i="20"/>
  <c r="A220" i="21"/>
  <c r="A220" i="22"/>
  <c r="A220" i="5"/>
  <c r="A207" i="11"/>
  <c r="A207" i="15"/>
  <c r="A207" i="16"/>
  <c r="A207" i="17"/>
  <c r="A207" i="18"/>
  <c r="A207" i="19"/>
  <c r="A207" i="20"/>
  <c r="A207" i="21"/>
  <c r="A207" i="22"/>
  <c r="A207" i="5"/>
  <c r="A206" i="11"/>
  <c r="A206" i="15"/>
  <c r="A206" i="16"/>
  <c r="A206" i="17"/>
  <c r="A206" i="18"/>
  <c r="A206" i="19"/>
  <c r="A206" i="20"/>
  <c r="A206" i="21"/>
  <c r="A206" i="22"/>
  <c r="A206" i="5"/>
  <c r="A205" i="11"/>
  <c r="A205" i="15"/>
  <c r="A205" i="16"/>
  <c r="A205" i="17"/>
  <c r="A205" i="18"/>
  <c r="A205" i="19"/>
  <c r="A205" i="20"/>
  <c r="A205" i="21"/>
  <c r="A205" i="22"/>
  <c r="A205" i="5"/>
  <c r="A204" i="11"/>
  <c r="A204" i="15"/>
  <c r="A204" i="16"/>
  <c r="A204" i="17"/>
  <c r="A204" i="18"/>
  <c r="A204" i="19"/>
  <c r="A204" i="20"/>
  <c r="A204" i="21"/>
  <c r="A204" i="22"/>
  <c r="A204" i="5"/>
  <c r="A203" i="11"/>
  <c r="A203" i="15"/>
  <c r="A203" i="16"/>
  <c r="A203" i="17"/>
  <c r="A203" i="18"/>
  <c r="A203" i="19"/>
  <c r="A203" i="20"/>
  <c r="A203" i="21"/>
  <c r="A203" i="22"/>
  <c r="A203" i="5"/>
  <c r="A202" i="11"/>
  <c r="A202" i="15"/>
  <c r="A202" i="16"/>
  <c r="A202" i="17"/>
  <c r="A202" i="18"/>
  <c r="A202" i="19"/>
  <c r="A202" i="20"/>
  <c r="A202" i="21"/>
  <c r="A202" i="22"/>
  <c r="A202" i="5"/>
  <c r="A199" i="11"/>
  <c r="A199" i="15"/>
  <c r="A199" i="16"/>
  <c r="A199" i="17"/>
  <c r="A199" i="18"/>
  <c r="A199" i="19"/>
  <c r="A199" i="20"/>
  <c r="A199" i="21"/>
  <c r="A199" i="22"/>
  <c r="A199" i="5"/>
  <c r="A198" i="11"/>
  <c r="A198" i="15"/>
  <c r="A198" i="16"/>
  <c r="A198" i="17"/>
  <c r="A198" i="18"/>
  <c r="A198" i="19"/>
  <c r="A198" i="20"/>
  <c r="A198" i="21"/>
  <c r="A198" i="22"/>
  <c r="A198" i="5"/>
  <c r="A195" i="11"/>
  <c r="A195" i="15"/>
  <c r="A195" i="16"/>
  <c r="A195" i="17"/>
  <c r="A195" i="18"/>
  <c r="A195" i="19"/>
  <c r="A195" i="20"/>
  <c r="A195" i="21"/>
  <c r="A195" i="22"/>
  <c r="A195" i="5"/>
  <c r="A194" i="11"/>
  <c r="A194" i="15"/>
  <c r="A194" i="16"/>
  <c r="A194" i="17"/>
  <c r="A194" i="18"/>
  <c r="A194" i="19"/>
  <c r="A194" i="20"/>
  <c r="A194" i="22"/>
  <c r="A194" i="5"/>
  <c r="A193" i="11"/>
  <c r="A193" i="15"/>
  <c r="A193" i="16"/>
  <c r="A193" i="17"/>
  <c r="A193" i="18"/>
  <c r="A193" i="19"/>
  <c r="A193" i="20"/>
  <c r="A193" i="21"/>
  <c r="A193" i="22"/>
  <c r="A193" i="5"/>
  <c r="A190" i="11"/>
  <c r="A190" i="15"/>
  <c r="A190" i="16"/>
  <c r="A190" i="17"/>
  <c r="A190" i="18"/>
  <c r="A190" i="19"/>
  <c r="A190" i="20"/>
  <c r="A190" i="21"/>
  <c r="A190" i="22"/>
  <c r="A190" i="5"/>
  <c r="A189" i="11"/>
  <c r="A189" i="15"/>
  <c r="A189" i="16"/>
  <c r="A189" i="17"/>
  <c r="A189" i="18"/>
  <c r="A189" i="19"/>
  <c r="A189" i="20"/>
  <c r="A189" i="21"/>
  <c r="A189" i="22"/>
  <c r="A189" i="5"/>
  <c r="A188" i="11"/>
  <c r="A188" i="15"/>
  <c r="A188" i="16"/>
  <c r="A188" i="17"/>
  <c r="A188" i="18"/>
  <c r="A188" i="19"/>
  <c r="A188" i="20"/>
  <c r="A188" i="21"/>
  <c r="A188" i="22"/>
  <c r="A188" i="5"/>
  <c r="A187" i="11"/>
  <c r="A187" i="15"/>
  <c r="A187" i="16"/>
  <c r="A187" i="17"/>
  <c r="A187" i="18"/>
  <c r="A187" i="19"/>
  <c r="A187" i="20"/>
  <c r="A187" i="21"/>
  <c r="A187" i="22"/>
  <c r="A187" i="5"/>
  <c r="A186" i="11"/>
  <c r="A186" i="15"/>
  <c r="A186" i="16"/>
  <c r="A186" i="17"/>
  <c r="A186" i="18"/>
  <c r="A186" i="19"/>
  <c r="A186" i="20"/>
  <c r="A186" i="21"/>
  <c r="A186" i="22"/>
  <c r="A186" i="5"/>
  <c r="B190" i="11"/>
  <c r="B190" i="15"/>
  <c r="B190" i="16"/>
  <c r="B190" i="17"/>
  <c r="B190" i="18"/>
  <c r="B190" i="19"/>
  <c r="B190" i="20"/>
  <c r="B190" i="21"/>
  <c r="B190" i="22"/>
  <c r="B190" i="5"/>
  <c r="B189" i="11"/>
  <c r="B189" i="15"/>
  <c r="B189" i="16"/>
  <c r="B189" i="17"/>
  <c r="B189" i="18"/>
  <c r="B189" i="19"/>
  <c r="B189" i="20"/>
  <c r="B189" i="21"/>
  <c r="B189" i="22"/>
  <c r="B189" i="5"/>
  <c r="B188" i="11"/>
  <c r="B188" i="15"/>
  <c r="B188" i="16"/>
  <c r="B188" i="17"/>
  <c r="B188" i="18"/>
  <c r="B188" i="19"/>
  <c r="B188" i="20"/>
  <c r="B188" i="21"/>
  <c r="B188" i="22"/>
  <c r="B188" i="5"/>
  <c r="B187" i="11"/>
  <c r="B187" i="15"/>
  <c r="B187" i="16"/>
  <c r="B187" i="17"/>
  <c r="B187" i="18"/>
  <c r="B187" i="19"/>
  <c r="B187" i="20"/>
  <c r="B187" i="21"/>
  <c r="B187" i="22"/>
  <c r="B187" i="5"/>
  <c r="B186" i="11"/>
  <c r="B186" i="15"/>
  <c r="B186" i="16"/>
  <c r="B186" i="17"/>
  <c r="B186" i="18"/>
  <c r="B186" i="19"/>
  <c r="B186" i="20"/>
  <c r="B186" i="21"/>
  <c r="B186" i="22"/>
  <c r="B186" i="5"/>
  <c r="B185" i="11"/>
  <c r="B185" i="15"/>
  <c r="B185" i="16"/>
  <c r="B185" i="17"/>
  <c r="B185" i="18"/>
  <c r="B185" i="19"/>
  <c r="B185" i="20"/>
  <c r="B185" i="21"/>
  <c r="B185" i="22"/>
  <c r="B185" i="5"/>
  <c r="L15" i="3"/>
  <c r="L14" i="3"/>
  <c r="L29" i="3"/>
  <c r="L28" i="3"/>
  <c r="L23" i="3"/>
  <c r="L22" i="3"/>
  <c r="L21" i="3"/>
  <c r="L20" i="3"/>
  <c r="L19" i="3"/>
  <c r="L18" i="3"/>
  <c r="L11" i="3"/>
  <c r="L10" i="3"/>
  <c r="L9" i="3"/>
  <c r="L8" i="3"/>
  <c r="L7" i="3"/>
  <c r="B103" i="25" l="1"/>
  <c r="B102" i="25"/>
  <c r="B101" i="25"/>
  <c r="B100" i="25"/>
  <c r="B99" i="25"/>
  <c r="B98" i="25"/>
  <c r="B97" i="25"/>
  <c r="B96" i="25"/>
  <c r="B95" i="25"/>
  <c r="B94" i="25"/>
  <c r="L93" i="25"/>
  <c r="K93" i="25"/>
  <c r="K98" i="25" s="1"/>
  <c r="J93" i="25"/>
  <c r="J102" i="25" s="1"/>
  <c r="I93" i="25"/>
  <c r="I103" i="25" s="1"/>
  <c r="H93" i="25"/>
  <c r="G93" i="25"/>
  <c r="G101" i="25" s="1"/>
  <c r="F93" i="25"/>
  <c r="E93" i="25"/>
  <c r="D93" i="25"/>
  <c r="C93" i="25"/>
  <c r="B88" i="25"/>
  <c r="B87" i="25"/>
  <c r="B86" i="25"/>
  <c r="B85" i="25"/>
  <c r="B84" i="25"/>
  <c r="B83" i="25"/>
  <c r="B82" i="25"/>
  <c r="B81" i="25"/>
  <c r="B80" i="25"/>
  <c r="B79" i="25"/>
  <c r="H78" i="25"/>
  <c r="G78" i="25"/>
  <c r="F78" i="25"/>
  <c r="B73" i="25"/>
  <c r="B72" i="25"/>
  <c r="B71" i="25"/>
  <c r="B70" i="25"/>
  <c r="B69" i="25"/>
  <c r="B68" i="25"/>
  <c r="B67" i="25"/>
  <c r="B66" i="25"/>
  <c r="B65" i="25"/>
  <c r="B64" i="25"/>
  <c r="H63" i="25"/>
  <c r="G63" i="25"/>
  <c r="F63" i="25"/>
  <c r="E63" i="25"/>
  <c r="D63" i="25"/>
  <c r="C63" i="25"/>
  <c r="A56" i="25"/>
  <c r="A55" i="25"/>
  <c r="A54" i="25"/>
  <c r="H50" i="25"/>
  <c r="G50" i="25"/>
  <c r="F50" i="25"/>
  <c r="E50" i="25"/>
  <c r="D50" i="25"/>
  <c r="C50" i="25"/>
  <c r="A45" i="25"/>
  <c r="A44" i="25"/>
  <c r="A43" i="25"/>
  <c r="H39" i="25"/>
  <c r="G39" i="25"/>
  <c r="F39" i="25"/>
  <c r="E39" i="25"/>
  <c r="D39" i="25"/>
  <c r="C39" i="25"/>
  <c r="H28" i="25"/>
  <c r="G28" i="25"/>
  <c r="F28" i="25"/>
  <c r="E28" i="25"/>
  <c r="D28" i="25"/>
  <c r="C28" i="25"/>
  <c r="B22" i="25"/>
  <c r="B21" i="25"/>
  <c r="B20" i="25"/>
  <c r="B19" i="25"/>
  <c r="B18" i="25"/>
  <c r="B17" i="25"/>
  <c r="B16" i="25"/>
  <c r="B15" i="25"/>
  <c r="B14" i="25"/>
  <c r="B13" i="25"/>
  <c r="C7" i="25"/>
  <c r="C6" i="25"/>
  <c r="G6" i="25" s="1"/>
  <c r="I105" i="11"/>
  <c r="H105" i="11"/>
  <c r="G105" i="11"/>
  <c r="F105" i="11"/>
  <c r="E105" i="11"/>
  <c r="D105" i="11"/>
  <c r="I105" i="15"/>
  <c r="H105" i="15"/>
  <c r="G105" i="15"/>
  <c r="F105" i="15"/>
  <c r="E105" i="15"/>
  <c r="D105" i="15"/>
  <c r="I105" i="16"/>
  <c r="H105" i="16"/>
  <c r="G105" i="16"/>
  <c r="F105" i="16"/>
  <c r="E105" i="16"/>
  <c r="D105" i="16"/>
  <c r="I105" i="17"/>
  <c r="H105" i="17"/>
  <c r="G105" i="17"/>
  <c r="F105" i="17"/>
  <c r="E105" i="17"/>
  <c r="D105" i="17"/>
  <c r="I105" i="18"/>
  <c r="H105" i="18"/>
  <c r="G105" i="18"/>
  <c r="F105" i="18"/>
  <c r="E105" i="18"/>
  <c r="D105" i="18"/>
  <c r="I105" i="19"/>
  <c r="H105" i="19"/>
  <c r="G105" i="19"/>
  <c r="F105" i="19"/>
  <c r="E105" i="19"/>
  <c r="D105" i="19"/>
  <c r="I105" i="20"/>
  <c r="H105" i="20"/>
  <c r="G105" i="20"/>
  <c r="F105" i="20"/>
  <c r="E105" i="20"/>
  <c r="D105" i="20"/>
  <c r="I105" i="21"/>
  <c r="H105" i="21"/>
  <c r="G105" i="21"/>
  <c r="F105" i="21"/>
  <c r="E105" i="21"/>
  <c r="D105" i="21"/>
  <c r="I105" i="22"/>
  <c r="H105" i="22"/>
  <c r="G105" i="22"/>
  <c r="F105" i="22"/>
  <c r="E105" i="22"/>
  <c r="D105" i="22"/>
  <c r="I105" i="5"/>
  <c r="H105" i="5"/>
  <c r="G105" i="5"/>
  <c r="F105" i="5"/>
  <c r="E105" i="5"/>
  <c r="D105" i="5"/>
  <c r="D7" i="11"/>
  <c r="D7" i="22"/>
  <c r="D7" i="21"/>
  <c r="D7" i="20"/>
  <c r="D7" i="19"/>
  <c r="D7" i="18"/>
  <c r="D7" i="17"/>
  <c r="D7" i="16"/>
  <c r="D7" i="15"/>
  <c r="D78" i="25" l="1"/>
  <c r="C78" i="25"/>
  <c r="A52" i="25"/>
  <c r="A51" i="25"/>
  <c r="A41" i="25"/>
  <c r="A40" i="25"/>
  <c r="K100" i="25"/>
  <c r="G98" i="25"/>
  <c r="K96" i="25"/>
  <c r="K95" i="25"/>
  <c r="K97" i="25"/>
  <c r="K99" i="25"/>
  <c r="G94" i="25"/>
  <c r="G102" i="25"/>
  <c r="G103" i="25"/>
  <c r="K94" i="25"/>
  <c r="G95" i="25"/>
  <c r="I96" i="25"/>
  <c r="G97" i="25"/>
  <c r="G99" i="25"/>
  <c r="G100" i="25"/>
  <c r="K101" i="25"/>
  <c r="K102" i="25"/>
  <c r="K103" i="25"/>
  <c r="J96" i="25"/>
  <c r="J99" i="25"/>
  <c r="I100" i="25"/>
  <c r="J95" i="25"/>
  <c r="G96" i="25"/>
  <c r="J100" i="25"/>
  <c r="J103" i="25"/>
  <c r="H103" i="25"/>
  <c r="H102" i="25"/>
  <c r="H101" i="25"/>
  <c r="H100" i="25"/>
  <c r="H99" i="25"/>
  <c r="H98" i="25"/>
  <c r="H97" i="25"/>
  <c r="H96" i="25"/>
  <c r="H95" i="25"/>
  <c r="H94" i="25"/>
  <c r="L103" i="25"/>
  <c r="L102" i="25"/>
  <c r="L101" i="25"/>
  <c r="L100" i="25"/>
  <c r="L99" i="25"/>
  <c r="L98" i="25"/>
  <c r="L97" i="25"/>
  <c r="L96" i="25"/>
  <c r="L95" i="25"/>
  <c r="L94" i="25"/>
  <c r="I97" i="25"/>
  <c r="I101" i="25"/>
  <c r="I94" i="25"/>
  <c r="J97" i="25"/>
  <c r="I98" i="25"/>
  <c r="J101" i="25"/>
  <c r="I102" i="25"/>
  <c r="J94" i="25"/>
  <c r="I95" i="25"/>
  <c r="J98" i="25"/>
  <c r="I99" i="25"/>
  <c r="K104" i="25" l="1"/>
  <c r="G104" i="25"/>
  <c r="J104" i="25"/>
  <c r="I104" i="25"/>
  <c r="L104" i="25"/>
  <c r="H104" i="25"/>
  <c r="D5" i="7"/>
  <c r="T13" i="11"/>
  <c r="T13" i="15"/>
  <c r="T13" i="16"/>
  <c r="T13" i="17"/>
  <c r="T13" i="18"/>
  <c r="T13" i="19"/>
  <c r="T13" i="20"/>
  <c r="T13" i="21"/>
  <c r="T13" i="22"/>
  <c r="T13" i="5"/>
  <c r="T12" i="11"/>
  <c r="T12" i="15"/>
  <c r="T12" i="16"/>
  <c r="T12" i="17"/>
  <c r="T12" i="18"/>
  <c r="T12" i="19"/>
  <c r="T12" i="20"/>
  <c r="T12" i="21"/>
  <c r="T12" i="22"/>
  <c r="T12" i="5"/>
  <c r="A161" i="23"/>
  <c r="A160" i="23"/>
  <c r="A159" i="23"/>
  <c r="A158" i="23"/>
  <c r="A157" i="23"/>
  <c r="A156" i="23"/>
  <c r="A155" i="23"/>
  <c r="A154" i="23"/>
  <c r="A153" i="23"/>
  <c r="A152" i="23"/>
  <c r="A151" i="23"/>
  <c r="A150" i="23"/>
  <c r="A149" i="23"/>
  <c r="A148" i="23"/>
  <c r="A147" i="23"/>
  <c r="A146" i="23"/>
  <c r="A145" i="23"/>
  <c r="A144" i="23"/>
  <c r="A143" i="23"/>
  <c r="A142" i="23"/>
  <c r="A141" i="23"/>
  <c r="A140" i="23"/>
  <c r="A139" i="23"/>
  <c r="A138" i="23"/>
  <c r="A137" i="23"/>
  <c r="A136" i="23"/>
  <c r="A135" i="23"/>
  <c r="A134" i="23"/>
  <c r="A133" i="23"/>
  <c r="A132" i="23"/>
  <c r="A131" i="23"/>
  <c r="A130" i="23"/>
  <c r="A129" i="23"/>
  <c r="A128" i="23"/>
  <c r="A127" i="23"/>
  <c r="A126" i="23"/>
  <c r="A125" i="23"/>
  <c r="A124" i="23"/>
  <c r="A123" i="23"/>
  <c r="A122" i="23"/>
  <c r="A121" i="23"/>
  <c r="A120" i="23"/>
  <c r="A119" i="23"/>
  <c r="A118" i="23"/>
  <c r="A117" i="23"/>
  <c r="A116" i="23"/>
  <c r="A115" i="23"/>
  <c r="A114" i="23"/>
  <c r="A113" i="23"/>
  <c r="A112" i="23"/>
  <c r="A111" i="23"/>
  <c r="A110" i="23"/>
  <c r="A109" i="23"/>
  <c r="A108" i="23"/>
  <c r="A107" i="23"/>
  <c r="A106" i="23"/>
  <c r="A105" i="23"/>
  <c r="A104" i="23"/>
  <c r="A103" i="23"/>
  <c r="A102" i="23"/>
  <c r="A101" i="23"/>
  <c r="A100" i="23"/>
  <c r="A99" i="23"/>
  <c r="A98" i="23"/>
  <c r="A97" i="23"/>
  <c r="A96" i="23"/>
  <c r="A95" i="23"/>
  <c r="A94" i="23"/>
  <c r="A93" i="23"/>
  <c r="A92" i="23"/>
  <c r="A91" i="23"/>
  <c r="A90" i="23"/>
  <c r="A89" i="23"/>
  <c r="A88" i="23"/>
  <c r="A87" i="23"/>
  <c r="A86" i="23"/>
  <c r="A85" i="23"/>
  <c r="A84" i="23"/>
  <c r="A83" i="23"/>
  <c r="A82" i="23"/>
  <c r="A81" i="23"/>
  <c r="A80" i="23"/>
  <c r="A79" i="23"/>
  <c r="A78" i="23"/>
  <c r="A77" i="23"/>
  <c r="A76" i="23"/>
  <c r="A75" i="23"/>
  <c r="A74" i="23"/>
  <c r="A73" i="23"/>
  <c r="A72" i="23"/>
  <c r="A71" i="23"/>
  <c r="A70" i="23"/>
  <c r="A69" i="23"/>
  <c r="A68" i="23"/>
  <c r="A67" i="23"/>
  <c r="A66" i="23"/>
  <c r="A65" i="23"/>
  <c r="A64" i="23"/>
  <c r="A63" i="23"/>
  <c r="A62" i="23"/>
  <c r="A61" i="23"/>
  <c r="A60" i="23"/>
  <c r="A59" i="23"/>
  <c r="A58" i="23"/>
  <c r="A57" i="23"/>
  <c r="A56" i="23"/>
  <c r="A55" i="23"/>
  <c r="A54" i="23"/>
  <c r="A53" i="23"/>
  <c r="A52" i="23"/>
  <c r="A51" i="23"/>
  <c r="A50" i="23"/>
  <c r="A49" i="23"/>
  <c r="A48" i="23"/>
  <c r="A47" i="23"/>
  <c r="A46" i="23"/>
  <c r="A45" i="23"/>
  <c r="A44" i="23"/>
  <c r="A43" i="23"/>
  <c r="A42" i="23"/>
  <c r="A41" i="23"/>
  <c r="A40" i="23"/>
  <c r="A39" i="23"/>
  <c r="A38" i="23"/>
  <c r="A37" i="23"/>
  <c r="A36" i="23"/>
  <c r="A35" i="23"/>
  <c r="A34" i="23"/>
  <c r="A33" i="23"/>
  <c r="A32" i="23"/>
  <c r="A31" i="23"/>
  <c r="A30" i="23"/>
  <c r="A29" i="23"/>
  <c r="A28" i="23"/>
  <c r="A27" i="23"/>
  <c r="A26" i="23"/>
  <c r="A25" i="23"/>
  <c r="A24" i="23"/>
  <c r="A23" i="23"/>
  <c r="A22" i="23"/>
  <c r="A21" i="23"/>
  <c r="A20" i="23"/>
  <c r="A19" i="23"/>
  <c r="A18" i="23"/>
  <c r="A17" i="23"/>
  <c r="A16" i="23"/>
  <c r="A15" i="23"/>
  <c r="A14" i="23"/>
  <c r="A13" i="23"/>
  <c r="A12" i="23"/>
  <c r="A11" i="23"/>
  <c r="A10" i="23"/>
  <c r="A9" i="23"/>
  <c r="A8" i="23"/>
  <c r="A7" i="23"/>
  <c r="A6" i="23"/>
  <c r="B122" i="15"/>
  <c r="B121" i="15"/>
  <c r="B120" i="15"/>
  <c r="I116" i="15"/>
  <c r="H116" i="15"/>
  <c r="G116" i="15"/>
  <c r="F116" i="15"/>
  <c r="E116" i="15"/>
  <c r="D116" i="15"/>
  <c r="B122" i="16"/>
  <c r="B121" i="16"/>
  <c r="B120" i="16"/>
  <c r="I116" i="16"/>
  <c r="H116" i="16"/>
  <c r="G116" i="16"/>
  <c r="F116" i="16"/>
  <c r="E116" i="16"/>
  <c r="D116" i="16"/>
  <c r="B122" i="17"/>
  <c r="B121" i="17"/>
  <c r="B120" i="17"/>
  <c r="I116" i="17"/>
  <c r="H116" i="17"/>
  <c r="G116" i="17"/>
  <c r="F116" i="17"/>
  <c r="E116" i="17"/>
  <c r="D116" i="17"/>
  <c r="B122" i="18"/>
  <c r="B121" i="18"/>
  <c r="B120" i="18"/>
  <c r="I116" i="18"/>
  <c r="H116" i="18"/>
  <c r="G116" i="18"/>
  <c r="F116" i="18"/>
  <c r="E116" i="18"/>
  <c r="D116" i="18"/>
  <c r="B122" i="19"/>
  <c r="B121" i="19"/>
  <c r="B120" i="19"/>
  <c r="I116" i="19"/>
  <c r="H116" i="19"/>
  <c r="G116" i="19"/>
  <c r="F116" i="19"/>
  <c r="E116" i="19"/>
  <c r="D116" i="19"/>
  <c r="B122" i="20"/>
  <c r="B121" i="20"/>
  <c r="B120" i="20"/>
  <c r="I116" i="20"/>
  <c r="H116" i="20"/>
  <c r="G116" i="20"/>
  <c r="F116" i="20"/>
  <c r="E116" i="20"/>
  <c r="D116" i="20"/>
  <c r="B122" i="21"/>
  <c r="B121" i="21"/>
  <c r="B120" i="21"/>
  <c r="I116" i="21"/>
  <c r="H116" i="21"/>
  <c r="G116" i="21"/>
  <c r="F116" i="21"/>
  <c r="E116" i="21"/>
  <c r="D116" i="21"/>
  <c r="B122" i="22"/>
  <c r="B121" i="22"/>
  <c r="B120" i="22"/>
  <c r="I116" i="22"/>
  <c r="H116" i="22"/>
  <c r="G116" i="22"/>
  <c r="F116" i="22"/>
  <c r="E116" i="22"/>
  <c r="D116" i="22"/>
  <c r="B122" i="11"/>
  <c r="B121" i="11"/>
  <c r="B120" i="11"/>
  <c r="I116" i="11"/>
  <c r="H116" i="11"/>
  <c r="G116" i="11"/>
  <c r="F116" i="11"/>
  <c r="E116" i="11"/>
  <c r="D116" i="11"/>
  <c r="B122" i="5"/>
  <c r="B121" i="5"/>
  <c r="B120" i="5"/>
  <c r="I116" i="5"/>
  <c r="H116" i="5"/>
  <c r="G116" i="5"/>
  <c r="F116" i="5"/>
  <c r="E116" i="5"/>
  <c r="D116" i="5"/>
  <c r="V31" i="11" l="1"/>
  <c r="V31" i="15"/>
  <c r="V31" i="16"/>
  <c r="V31" i="17"/>
  <c r="V31" i="18"/>
  <c r="V31" i="19"/>
  <c r="V31" i="20"/>
  <c r="V31" i="21"/>
  <c r="V31" i="22"/>
  <c r="V31" i="5"/>
  <c r="X33" i="22" l="1"/>
  <c r="W32" i="22"/>
  <c r="X34" i="22"/>
  <c r="W33" i="22"/>
  <c r="X35" i="22"/>
  <c r="W34" i="22"/>
  <c r="W35" i="22"/>
  <c r="X32" i="22"/>
  <c r="X33" i="18"/>
  <c r="W32" i="18"/>
  <c r="W35" i="18"/>
  <c r="X32" i="18"/>
  <c r="X34" i="18"/>
  <c r="W33" i="18"/>
  <c r="X35" i="18"/>
  <c r="W34" i="18"/>
  <c r="X33" i="21"/>
  <c r="W32" i="21"/>
  <c r="W34" i="21"/>
  <c r="X34" i="21"/>
  <c r="W33" i="21"/>
  <c r="X35" i="21"/>
  <c r="W35" i="21"/>
  <c r="X32" i="21"/>
  <c r="X33" i="17"/>
  <c r="W32" i="17"/>
  <c r="X35" i="17"/>
  <c r="W34" i="17"/>
  <c r="X32" i="17"/>
  <c r="X34" i="17"/>
  <c r="W33" i="17"/>
  <c r="W35" i="17"/>
  <c r="X33" i="20"/>
  <c r="W32" i="20"/>
  <c r="X35" i="20"/>
  <c r="X34" i="20"/>
  <c r="W33" i="20"/>
  <c r="W34" i="20"/>
  <c r="W35" i="20"/>
  <c r="X32" i="20"/>
  <c r="X33" i="16"/>
  <c r="W32" i="16"/>
  <c r="X32" i="16"/>
  <c r="X34" i="16"/>
  <c r="W33" i="16"/>
  <c r="X35" i="16"/>
  <c r="W34" i="16"/>
  <c r="W35" i="16"/>
  <c r="X33" i="5"/>
  <c r="W32" i="5"/>
  <c r="W34" i="5"/>
  <c r="X34" i="5"/>
  <c r="W33" i="5"/>
  <c r="X35" i="5"/>
  <c r="W35" i="5"/>
  <c r="X32" i="5"/>
  <c r="X33" i="19"/>
  <c r="W32" i="19"/>
  <c r="X34" i="19"/>
  <c r="W33" i="19"/>
  <c r="X35" i="19"/>
  <c r="W34" i="19"/>
  <c r="W35" i="19"/>
  <c r="X32" i="19"/>
  <c r="X33" i="15"/>
  <c r="W32" i="15"/>
  <c r="X35" i="15"/>
  <c r="W34" i="15"/>
  <c r="W35" i="15"/>
  <c r="X34" i="15"/>
  <c r="W33" i="15"/>
  <c r="X32" i="15"/>
  <c r="X33" i="11"/>
  <c r="W32" i="11"/>
  <c r="W34" i="11"/>
  <c r="X34" i="11"/>
  <c r="W33" i="11"/>
  <c r="X35" i="11"/>
  <c r="W35" i="11"/>
  <c r="X32" i="11"/>
  <c r="W31" i="17"/>
  <c r="W31" i="20"/>
  <c r="W31" i="16"/>
  <c r="W31" i="21"/>
  <c r="X31" i="19"/>
  <c r="W31" i="22"/>
  <c r="W31" i="5"/>
  <c r="X31" i="18"/>
  <c r="W31" i="18"/>
  <c r="X31" i="5"/>
  <c r="X31" i="11"/>
  <c r="W31" i="11"/>
  <c r="X31" i="22"/>
  <c r="X31" i="21"/>
  <c r="X31" i="17"/>
  <c r="X31" i="20"/>
  <c r="X31" i="16"/>
  <c r="W31" i="19"/>
  <c r="X31" i="15"/>
  <c r="W31" i="15"/>
  <c r="D10" i="22" l="1"/>
  <c r="T10" i="22" s="1"/>
  <c r="D9" i="22"/>
  <c r="D10" i="21"/>
  <c r="T10" i="21" s="1"/>
  <c r="D9" i="21"/>
  <c r="D10" i="20"/>
  <c r="T10" i="20" s="1"/>
  <c r="D9" i="20"/>
  <c r="D10" i="19"/>
  <c r="T10" i="19" s="1"/>
  <c r="D9" i="19"/>
  <c r="D10" i="18"/>
  <c r="T10" i="18" s="1"/>
  <c r="D9" i="18"/>
  <c r="D10" i="17"/>
  <c r="T10" i="17" s="1"/>
  <c r="D9" i="17"/>
  <c r="B77" i="26" s="1"/>
  <c r="D10" i="16"/>
  <c r="T10" i="16" s="1"/>
  <c r="D9" i="16"/>
  <c r="H167" i="22"/>
  <c r="G167" i="22"/>
  <c r="F167" i="22"/>
  <c r="B133" i="22"/>
  <c r="B132" i="22"/>
  <c r="B131" i="22"/>
  <c r="I127" i="22"/>
  <c r="H127" i="22"/>
  <c r="G127" i="22"/>
  <c r="F127" i="22"/>
  <c r="E127" i="22"/>
  <c r="D127" i="22"/>
  <c r="Z49" i="22"/>
  <c r="S49" i="22"/>
  <c r="Z40" i="22"/>
  <c r="S40" i="22"/>
  <c r="Z31" i="22"/>
  <c r="S31" i="22"/>
  <c r="Z17" i="22"/>
  <c r="S17" i="22"/>
  <c r="D6" i="22"/>
  <c r="T6" i="22" s="1"/>
  <c r="H167" i="21"/>
  <c r="G167" i="21"/>
  <c r="F167" i="21"/>
  <c r="B133" i="21"/>
  <c r="B132" i="21"/>
  <c r="B131" i="21"/>
  <c r="I127" i="21"/>
  <c r="H127" i="21"/>
  <c r="G127" i="21"/>
  <c r="F127" i="21"/>
  <c r="E127" i="21"/>
  <c r="D127" i="21"/>
  <c r="Z49" i="21"/>
  <c r="S49" i="21"/>
  <c r="Z40" i="21"/>
  <c r="S40" i="21"/>
  <c r="Z31" i="21"/>
  <c r="S31" i="21"/>
  <c r="Z17" i="21"/>
  <c r="S17" i="21"/>
  <c r="D6" i="21"/>
  <c r="T6" i="21" s="1"/>
  <c r="H167" i="20"/>
  <c r="G167" i="20"/>
  <c r="F167" i="20"/>
  <c r="B133" i="20"/>
  <c r="B132" i="20"/>
  <c r="B131" i="20"/>
  <c r="I127" i="20"/>
  <c r="H127" i="20"/>
  <c r="G127" i="20"/>
  <c r="F127" i="20"/>
  <c r="E127" i="20"/>
  <c r="D127" i="20"/>
  <c r="Z49" i="20"/>
  <c r="S49" i="20"/>
  <c r="Z40" i="20"/>
  <c r="S40" i="20"/>
  <c r="Z31" i="20"/>
  <c r="S31" i="20"/>
  <c r="Z17" i="20"/>
  <c r="S17" i="20"/>
  <c r="D6" i="20"/>
  <c r="T6" i="20" s="1"/>
  <c r="H167" i="19"/>
  <c r="G167" i="19"/>
  <c r="F167" i="19"/>
  <c r="B133" i="19"/>
  <c r="B132" i="19"/>
  <c r="B131" i="19"/>
  <c r="I127" i="19"/>
  <c r="H127" i="19"/>
  <c r="G127" i="19"/>
  <c r="F127" i="19"/>
  <c r="E127" i="19"/>
  <c r="D127" i="19"/>
  <c r="Z49" i="19"/>
  <c r="S49" i="19"/>
  <c r="Z40" i="19"/>
  <c r="S40" i="19"/>
  <c r="Z31" i="19"/>
  <c r="S31" i="19"/>
  <c r="Z17" i="19"/>
  <c r="S17" i="19"/>
  <c r="D6" i="19"/>
  <c r="T6" i="19" s="1"/>
  <c r="H167" i="18"/>
  <c r="G167" i="18"/>
  <c r="F167" i="18"/>
  <c r="B133" i="18"/>
  <c r="B132" i="18"/>
  <c r="B131" i="18"/>
  <c r="I127" i="18"/>
  <c r="H127" i="18"/>
  <c r="G127" i="18"/>
  <c r="F127" i="18"/>
  <c r="E127" i="18"/>
  <c r="D127" i="18"/>
  <c r="Z49" i="18"/>
  <c r="S49" i="18"/>
  <c r="Z40" i="18"/>
  <c r="S40" i="18"/>
  <c r="Z31" i="18"/>
  <c r="S31" i="18"/>
  <c r="Z17" i="18"/>
  <c r="S17" i="18"/>
  <c r="D6" i="18"/>
  <c r="T6" i="18" s="1"/>
  <c r="H167" i="17"/>
  <c r="G167" i="17"/>
  <c r="F167" i="17"/>
  <c r="B133" i="17"/>
  <c r="B132" i="17"/>
  <c r="B131" i="17"/>
  <c r="I127" i="17"/>
  <c r="H127" i="17"/>
  <c r="G127" i="17"/>
  <c r="F127" i="17"/>
  <c r="E127" i="17"/>
  <c r="D127" i="17"/>
  <c r="Z49" i="17"/>
  <c r="S49" i="17"/>
  <c r="Z40" i="17"/>
  <c r="S40" i="17"/>
  <c r="Z31" i="17"/>
  <c r="S31" i="17"/>
  <c r="Z17" i="17"/>
  <c r="S17" i="17"/>
  <c r="D6" i="17"/>
  <c r="T6" i="17" s="1"/>
  <c r="H167" i="16"/>
  <c r="G167" i="16"/>
  <c r="F167" i="16"/>
  <c r="B133" i="16"/>
  <c r="B132" i="16"/>
  <c r="B131" i="16"/>
  <c r="I127" i="16"/>
  <c r="H127" i="16"/>
  <c r="G127" i="16"/>
  <c r="F127" i="16"/>
  <c r="E127" i="16"/>
  <c r="D127" i="16"/>
  <c r="Z49" i="16"/>
  <c r="S49" i="16"/>
  <c r="Z40" i="16"/>
  <c r="S40" i="16"/>
  <c r="Z31" i="16"/>
  <c r="S31" i="16"/>
  <c r="Z17" i="16"/>
  <c r="S17" i="16"/>
  <c r="D6" i="16"/>
  <c r="T6" i="16" s="1"/>
  <c r="D162" i="16" l="1"/>
  <c r="E161" i="16"/>
  <c r="D158" i="16"/>
  <c r="E151" i="16"/>
  <c r="D161" i="16"/>
  <c r="E160" i="16"/>
  <c r="E150" i="16"/>
  <c r="E163" i="16"/>
  <c r="D160" i="16"/>
  <c r="E159" i="16"/>
  <c r="E153" i="16"/>
  <c r="E149" i="16"/>
  <c r="E158" i="16"/>
  <c r="E152" i="16"/>
  <c r="D159" i="16"/>
  <c r="D163" i="16"/>
  <c r="E148" i="16"/>
  <c r="D148" i="16"/>
  <c r="E162" i="16"/>
  <c r="D150" i="16"/>
  <c r="D153" i="16"/>
  <c r="D149" i="16"/>
  <c r="D151" i="16"/>
  <c r="D152" i="16"/>
  <c r="G163" i="20"/>
  <c r="G159" i="20"/>
  <c r="G162" i="20"/>
  <c r="G158" i="20"/>
  <c r="G161" i="20"/>
  <c r="G148" i="20"/>
  <c r="G153" i="20"/>
  <c r="G152" i="20"/>
  <c r="G151" i="20"/>
  <c r="G150" i="20"/>
  <c r="G149" i="20"/>
  <c r="G160" i="20"/>
  <c r="F162" i="22"/>
  <c r="F158" i="22"/>
  <c r="F161" i="22"/>
  <c r="F160" i="22"/>
  <c r="F159" i="22"/>
  <c r="F153" i="22"/>
  <c r="F152" i="22"/>
  <c r="F151" i="22"/>
  <c r="F150" i="22"/>
  <c r="F149" i="22"/>
  <c r="F163" i="22"/>
  <c r="F148" i="22"/>
  <c r="G163" i="16"/>
  <c r="G159" i="16"/>
  <c r="G162" i="16"/>
  <c r="G158" i="16"/>
  <c r="G161" i="16"/>
  <c r="G148" i="16"/>
  <c r="G160" i="16"/>
  <c r="G153" i="16"/>
  <c r="G152" i="16"/>
  <c r="G151" i="16"/>
  <c r="G150" i="16"/>
  <c r="G149" i="16"/>
  <c r="H160" i="18"/>
  <c r="H163" i="18"/>
  <c r="H159" i="18"/>
  <c r="H162" i="18"/>
  <c r="H158" i="18"/>
  <c r="H161" i="18"/>
  <c r="H153" i="18"/>
  <c r="H152" i="18"/>
  <c r="H151" i="18"/>
  <c r="H150" i="18"/>
  <c r="H149" i="18"/>
  <c r="H148" i="18"/>
  <c r="H154" i="18" s="1"/>
  <c r="H160" i="22"/>
  <c r="H163" i="22"/>
  <c r="H159" i="22"/>
  <c r="H162" i="22"/>
  <c r="H158" i="22"/>
  <c r="H153" i="22"/>
  <c r="H152" i="22"/>
  <c r="H151" i="22"/>
  <c r="H150" i="22"/>
  <c r="H149" i="22"/>
  <c r="H161" i="22"/>
  <c r="H148" i="22"/>
  <c r="H154" i="22" s="1"/>
  <c r="D163" i="17"/>
  <c r="E162" i="17"/>
  <c r="D159" i="17"/>
  <c r="E158" i="17"/>
  <c r="E152" i="17"/>
  <c r="E148" i="17"/>
  <c r="D162" i="17"/>
  <c r="E161" i="17"/>
  <c r="D158" i="17"/>
  <c r="E151" i="17"/>
  <c r="D161" i="17"/>
  <c r="E160" i="17"/>
  <c r="E150" i="17"/>
  <c r="E163" i="17"/>
  <c r="D160" i="17"/>
  <c r="E159" i="17"/>
  <c r="E153" i="17"/>
  <c r="E149" i="17"/>
  <c r="D151" i="17"/>
  <c r="D148" i="17"/>
  <c r="D150" i="17"/>
  <c r="D153" i="17"/>
  <c r="D149" i="17"/>
  <c r="D152" i="17"/>
  <c r="G160" i="17"/>
  <c r="G163" i="17"/>
  <c r="G159" i="17"/>
  <c r="G162" i="17"/>
  <c r="G158" i="17"/>
  <c r="G153" i="17"/>
  <c r="G152" i="17"/>
  <c r="G151" i="17"/>
  <c r="G150" i="17"/>
  <c r="G149" i="17"/>
  <c r="G148" i="17"/>
  <c r="G161" i="17"/>
  <c r="F163" i="19"/>
  <c r="F159" i="19"/>
  <c r="F162" i="19"/>
  <c r="F158" i="19"/>
  <c r="F164" i="19" s="1"/>
  <c r="F161" i="19"/>
  <c r="F160" i="19"/>
  <c r="F148" i="19"/>
  <c r="F153" i="19"/>
  <c r="F152" i="19"/>
  <c r="F151" i="19"/>
  <c r="F150" i="19"/>
  <c r="F149" i="19"/>
  <c r="H161" i="19"/>
  <c r="H160" i="19"/>
  <c r="H163" i="19"/>
  <c r="H159" i="19"/>
  <c r="H153" i="19"/>
  <c r="H152" i="19"/>
  <c r="H151" i="19"/>
  <c r="H150" i="19"/>
  <c r="H149" i="19"/>
  <c r="H162" i="19"/>
  <c r="H158" i="19"/>
  <c r="H148" i="19"/>
  <c r="D163" i="21"/>
  <c r="E162" i="21"/>
  <c r="D159" i="21"/>
  <c r="E158" i="21"/>
  <c r="E152" i="21"/>
  <c r="E148" i="21"/>
  <c r="D162" i="21"/>
  <c r="E161" i="21"/>
  <c r="D158" i="21"/>
  <c r="E151" i="21"/>
  <c r="D161" i="21"/>
  <c r="E160" i="21"/>
  <c r="E150" i="21"/>
  <c r="E149" i="21"/>
  <c r="E153" i="21"/>
  <c r="E163" i="21"/>
  <c r="D160" i="21"/>
  <c r="E159" i="21"/>
  <c r="D151" i="21"/>
  <c r="D150" i="21"/>
  <c r="D148" i="21"/>
  <c r="D153" i="21"/>
  <c r="D149" i="21"/>
  <c r="D152" i="21"/>
  <c r="G160" i="21"/>
  <c r="G163" i="21"/>
  <c r="G159" i="21"/>
  <c r="G162" i="21"/>
  <c r="G158" i="21"/>
  <c r="G153" i="21"/>
  <c r="G152" i="21"/>
  <c r="G151" i="21"/>
  <c r="G150" i="21"/>
  <c r="G149" i="21"/>
  <c r="G148" i="21"/>
  <c r="G161" i="21"/>
  <c r="F160" i="16"/>
  <c r="F163" i="16"/>
  <c r="F159" i="16"/>
  <c r="F162" i="16"/>
  <c r="F158" i="16"/>
  <c r="F161" i="16"/>
  <c r="F148" i="16"/>
  <c r="F153" i="16"/>
  <c r="F152" i="16"/>
  <c r="F151" i="16"/>
  <c r="F150" i="16"/>
  <c r="F149" i="16"/>
  <c r="H162" i="16"/>
  <c r="H158" i="16"/>
  <c r="H161" i="16"/>
  <c r="H160" i="16"/>
  <c r="H153" i="16"/>
  <c r="H152" i="16"/>
  <c r="H151" i="16"/>
  <c r="H150" i="16"/>
  <c r="H149" i="16"/>
  <c r="H163" i="16"/>
  <c r="H159" i="16"/>
  <c r="H148" i="16"/>
  <c r="E163" i="18"/>
  <c r="D160" i="18"/>
  <c r="E159" i="18"/>
  <c r="E153" i="18"/>
  <c r="E149" i="18"/>
  <c r="D163" i="18"/>
  <c r="E162" i="18"/>
  <c r="D159" i="18"/>
  <c r="E158" i="18"/>
  <c r="E152" i="18"/>
  <c r="E148" i="18"/>
  <c r="D162" i="18"/>
  <c r="E161" i="18"/>
  <c r="D158" i="18"/>
  <c r="E151" i="18"/>
  <c r="E150" i="18"/>
  <c r="D148" i="18"/>
  <c r="D161" i="18"/>
  <c r="E160" i="18"/>
  <c r="D152" i="18"/>
  <c r="D151" i="18"/>
  <c r="D149" i="18"/>
  <c r="D150" i="18"/>
  <c r="D153" i="18"/>
  <c r="G161" i="18"/>
  <c r="G160" i="18"/>
  <c r="G163" i="18"/>
  <c r="G159" i="18"/>
  <c r="G158" i="18"/>
  <c r="G153" i="18"/>
  <c r="G152" i="18"/>
  <c r="G151" i="18"/>
  <c r="G150" i="18"/>
  <c r="G149" i="18"/>
  <c r="G162" i="18"/>
  <c r="G148" i="18"/>
  <c r="G154" i="18" s="1"/>
  <c r="F160" i="20"/>
  <c r="F163" i="20"/>
  <c r="F159" i="20"/>
  <c r="F162" i="20"/>
  <c r="F158" i="20"/>
  <c r="F161" i="20"/>
  <c r="F148" i="20"/>
  <c r="F153" i="20"/>
  <c r="F152" i="20"/>
  <c r="F151" i="20"/>
  <c r="F150" i="20"/>
  <c r="F149" i="20"/>
  <c r="H162" i="20"/>
  <c r="H158" i="20"/>
  <c r="H161" i="20"/>
  <c r="H160" i="20"/>
  <c r="H153" i="20"/>
  <c r="H152" i="20"/>
  <c r="H151" i="20"/>
  <c r="H150" i="20"/>
  <c r="H149" i="20"/>
  <c r="H159" i="20"/>
  <c r="H163" i="20"/>
  <c r="H148" i="20"/>
  <c r="E163" i="22"/>
  <c r="D160" i="22"/>
  <c r="E159" i="22"/>
  <c r="E153" i="22"/>
  <c r="E149" i="22"/>
  <c r="D163" i="22"/>
  <c r="E162" i="22"/>
  <c r="D159" i="22"/>
  <c r="E158" i="22"/>
  <c r="E152" i="22"/>
  <c r="D162" i="22"/>
  <c r="E161" i="22"/>
  <c r="D158" i="22"/>
  <c r="E151" i="22"/>
  <c r="E148" i="22"/>
  <c r="D148" i="22"/>
  <c r="E160" i="22"/>
  <c r="E150" i="22"/>
  <c r="D161" i="22"/>
  <c r="D152" i="22"/>
  <c r="D151" i="22"/>
  <c r="D149" i="22"/>
  <c r="D150" i="22"/>
  <c r="D153" i="22"/>
  <c r="I153" i="22" s="1"/>
  <c r="G161" i="22"/>
  <c r="G160" i="22"/>
  <c r="G163" i="22"/>
  <c r="G159" i="22"/>
  <c r="G162" i="22"/>
  <c r="G158" i="22"/>
  <c r="G153" i="22"/>
  <c r="G152" i="22"/>
  <c r="G151" i="22"/>
  <c r="G150" i="22"/>
  <c r="G149" i="22"/>
  <c r="G148" i="22"/>
  <c r="F162" i="18"/>
  <c r="F158" i="18"/>
  <c r="F161" i="18"/>
  <c r="F160" i="18"/>
  <c r="F163" i="18"/>
  <c r="F153" i="18"/>
  <c r="F152" i="18"/>
  <c r="F151" i="18"/>
  <c r="F150" i="18"/>
  <c r="F149" i="18"/>
  <c r="F159" i="18"/>
  <c r="F148" i="18"/>
  <c r="D162" i="20"/>
  <c r="E161" i="20"/>
  <c r="D158" i="20"/>
  <c r="E151" i="20"/>
  <c r="D161" i="20"/>
  <c r="E160" i="20"/>
  <c r="E150" i="20"/>
  <c r="E163" i="20"/>
  <c r="D160" i="20"/>
  <c r="E159" i="20"/>
  <c r="E153" i="20"/>
  <c r="E149" i="20"/>
  <c r="E162" i="20"/>
  <c r="D159" i="20"/>
  <c r="I159" i="20" s="1"/>
  <c r="E158" i="20"/>
  <c r="E148" i="20"/>
  <c r="E154" i="20" s="1"/>
  <c r="E152" i="20"/>
  <c r="D148" i="20"/>
  <c r="D163" i="20"/>
  <c r="D150" i="20"/>
  <c r="I150" i="20" s="1"/>
  <c r="D153" i="20"/>
  <c r="D149" i="20"/>
  <c r="D151" i="20"/>
  <c r="D152" i="20"/>
  <c r="I152" i="20" s="1"/>
  <c r="F161" i="17"/>
  <c r="F160" i="17"/>
  <c r="F163" i="17"/>
  <c r="F159" i="17"/>
  <c r="F162" i="17"/>
  <c r="F158" i="17"/>
  <c r="F153" i="17"/>
  <c r="F152" i="17"/>
  <c r="F151" i="17"/>
  <c r="F150" i="17"/>
  <c r="F149" i="17"/>
  <c r="F148" i="17"/>
  <c r="F154" i="17" s="1"/>
  <c r="H163" i="17"/>
  <c r="H159" i="17"/>
  <c r="H162" i="17"/>
  <c r="H158" i="17"/>
  <c r="H161" i="17"/>
  <c r="H153" i="17"/>
  <c r="H152" i="17"/>
  <c r="H151" i="17"/>
  <c r="H150" i="17"/>
  <c r="H149" i="17"/>
  <c r="H148" i="17"/>
  <c r="H160" i="17"/>
  <c r="D161" i="19"/>
  <c r="E160" i="19"/>
  <c r="E150" i="19"/>
  <c r="E163" i="19"/>
  <c r="D160" i="19"/>
  <c r="E159" i="19"/>
  <c r="E153" i="19"/>
  <c r="E149" i="19"/>
  <c r="D163" i="19"/>
  <c r="E162" i="19"/>
  <c r="D159" i="19"/>
  <c r="E158" i="19"/>
  <c r="E152" i="19"/>
  <c r="E148" i="19"/>
  <c r="E151" i="19"/>
  <c r="D148" i="19"/>
  <c r="E161" i="19"/>
  <c r="D162" i="19"/>
  <c r="D158" i="19"/>
  <c r="D153" i="19"/>
  <c r="D149" i="19"/>
  <c r="D150" i="19"/>
  <c r="D152" i="19"/>
  <c r="D151" i="19"/>
  <c r="G162" i="19"/>
  <c r="G158" i="19"/>
  <c r="G161" i="19"/>
  <c r="G160" i="19"/>
  <c r="G163" i="19"/>
  <c r="G159" i="19"/>
  <c r="G153" i="19"/>
  <c r="G152" i="19"/>
  <c r="G151" i="19"/>
  <c r="G150" i="19"/>
  <c r="G149" i="19"/>
  <c r="G148" i="19"/>
  <c r="G154" i="19" s="1"/>
  <c r="F161" i="21"/>
  <c r="F160" i="21"/>
  <c r="F163" i="21"/>
  <c r="F159" i="21"/>
  <c r="F162" i="21"/>
  <c r="F153" i="21"/>
  <c r="F152" i="21"/>
  <c r="F151" i="21"/>
  <c r="F150" i="21"/>
  <c r="F149" i="21"/>
  <c r="F148" i="21"/>
  <c r="F158" i="21"/>
  <c r="F164" i="21" s="1"/>
  <c r="H163" i="21"/>
  <c r="H159" i="21"/>
  <c r="H162" i="21"/>
  <c r="H158" i="21"/>
  <c r="H164" i="21" s="1"/>
  <c r="H161" i="21"/>
  <c r="H160" i="21"/>
  <c r="H153" i="21"/>
  <c r="H152" i="21"/>
  <c r="H151" i="21"/>
  <c r="H150" i="21"/>
  <c r="H149" i="21"/>
  <c r="H148" i="21"/>
  <c r="E157" i="17"/>
  <c r="E147" i="17"/>
  <c r="D157" i="17"/>
  <c r="D147" i="17"/>
  <c r="E157" i="18"/>
  <c r="E147" i="18"/>
  <c r="D157" i="18"/>
  <c r="D147" i="18"/>
  <c r="D157" i="22"/>
  <c r="D147" i="22"/>
  <c r="E157" i="22"/>
  <c r="E147" i="22"/>
  <c r="E157" i="21"/>
  <c r="E147" i="21"/>
  <c r="D157" i="21"/>
  <c r="D147" i="21"/>
  <c r="D157" i="19"/>
  <c r="D147" i="19"/>
  <c r="E147" i="19"/>
  <c r="E157" i="19"/>
  <c r="D157" i="16"/>
  <c r="E157" i="16"/>
  <c r="E147" i="16"/>
  <c r="D147" i="16"/>
  <c r="E157" i="20"/>
  <c r="E147" i="20"/>
  <c r="D157" i="20"/>
  <c r="D147" i="20"/>
  <c r="E171" i="16"/>
  <c r="I118" i="16"/>
  <c r="E118" i="16"/>
  <c r="E170" i="16"/>
  <c r="H118" i="16"/>
  <c r="D118" i="16"/>
  <c r="E173" i="16"/>
  <c r="E169" i="16"/>
  <c r="G118" i="16"/>
  <c r="E172" i="16"/>
  <c r="E168" i="16"/>
  <c r="F118" i="16"/>
  <c r="E172" i="21"/>
  <c r="E168" i="21"/>
  <c r="F118" i="21"/>
  <c r="E171" i="21"/>
  <c r="I118" i="21"/>
  <c r="E118" i="21"/>
  <c r="E169" i="21"/>
  <c r="G118" i="21"/>
  <c r="E170" i="21"/>
  <c r="H118" i="21"/>
  <c r="D118" i="21"/>
  <c r="E173" i="21"/>
  <c r="E173" i="18"/>
  <c r="E169" i="18"/>
  <c r="G118" i="18"/>
  <c r="E172" i="18"/>
  <c r="E168" i="18"/>
  <c r="F118" i="18"/>
  <c r="H118" i="18"/>
  <c r="D118" i="18"/>
  <c r="E171" i="18"/>
  <c r="I118" i="18"/>
  <c r="E118" i="18"/>
  <c r="E170" i="18"/>
  <c r="E173" i="22"/>
  <c r="E169" i="22"/>
  <c r="G118" i="22"/>
  <c r="E172" i="22"/>
  <c r="E168" i="22"/>
  <c r="F118" i="22"/>
  <c r="E170" i="22"/>
  <c r="D118" i="22"/>
  <c r="E171" i="22"/>
  <c r="I118" i="22"/>
  <c r="E118" i="22"/>
  <c r="H118" i="22"/>
  <c r="E171" i="20"/>
  <c r="I118" i="20"/>
  <c r="E118" i="20"/>
  <c r="E170" i="20"/>
  <c r="H118" i="20"/>
  <c r="D118" i="20"/>
  <c r="E168" i="20"/>
  <c r="E173" i="20"/>
  <c r="E169" i="20"/>
  <c r="G118" i="20"/>
  <c r="E172" i="20"/>
  <c r="F118" i="20"/>
  <c r="E172" i="17"/>
  <c r="E168" i="17"/>
  <c r="F118" i="17"/>
  <c r="E171" i="17"/>
  <c r="I118" i="17"/>
  <c r="E118" i="17"/>
  <c r="E173" i="17"/>
  <c r="E169" i="17"/>
  <c r="G118" i="17"/>
  <c r="E170" i="17"/>
  <c r="H118" i="17"/>
  <c r="D118" i="17"/>
  <c r="E170" i="19"/>
  <c r="H118" i="19"/>
  <c r="D118" i="19"/>
  <c r="E173" i="19"/>
  <c r="E169" i="19"/>
  <c r="G118" i="19"/>
  <c r="E171" i="19"/>
  <c r="E118" i="19"/>
  <c r="E172" i="19"/>
  <c r="E168" i="19"/>
  <c r="F118" i="19"/>
  <c r="I118" i="19"/>
  <c r="D167" i="18"/>
  <c r="E167" i="18"/>
  <c r="E167" i="22"/>
  <c r="D167" i="22"/>
  <c r="E167" i="21"/>
  <c r="D167" i="21"/>
  <c r="E167" i="19"/>
  <c r="D167" i="19"/>
  <c r="E167" i="17"/>
  <c r="D167" i="17"/>
  <c r="D167" i="16"/>
  <c r="E167" i="16"/>
  <c r="D167" i="20"/>
  <c r="E167" i="20"/>
  <c r="B128" i="21"/>
  <c r="B118" i="21"/>
  <c r="B117" i="21"/>
  <c r="B129" i="21"/>
  <c r="B129" i="18"/>
  <c r="B118" i="18"/>
  <c r="B128" i="18"/>
  <c r="B117" i="18"/>
  <c r="B129" i="22"/>
  <c r="B118" i="22"/>
  <c r="B117" i="22"/>
  <c r="B128" i="22"/>
  <c r="B128" i="17"/>
  <c r="B118" i="17"/>
  <c r="B117" i="17"/>
  <c r="B129" i="17"/>
  <c r="B128" i="19"/>
  <c r="B117" i="19"/>
  <c r="B129" i="19"/>
  <c r="B118" i="19"/>
  <c r="B129" i="16"/>
  <c r="B117" i="16"/>
  <c r="B128" i="16"/>
  <c r="B118" i="16"/>
  <c r="B129" i="20"/>
  <c r="B117" i="20"/>
  <c r="B118" i="20"/>
  <c r="B128" i="20"/>
  <c r="B221" i="17"/>
  <c r="B220" i="17"/>
  <c r="I16" i="17"/>
  <c r="B221" i="21"/>
  <c r="B220" i="21"/>
  <c r="I16" i="21"/>
  <c r="B220" i="18"/>
  <c r="I16" i="18"/>
  <c r="B221" i="18"/>
  <c r="B220" i="22"/>
  <c r="I16" i="22"/>
  <c r="B221" i="22"/>
  <c r="B221" i="19"/>
  <c r="I16" i="19"/>
  <c r="B220" i="19"/>
  <c r="B221" i="16"/>
  <c r="I16" i="16"/>
  <c r="B220" i="16"/>
  <c r="B220" i="20"/>
  <c r="I16" i="20"/>
  <c r="B221" i="20"/>
  <c r="C143" i="17"/>
  <c r="C142" i="17"/>
  <c r="C143" i="19"/>
  <c r="C142" i="19"/>
  <c r="C143" i="21"/>
  <c r="C142" i="21"/>
  <c r="C142" i="22"/>
  <c r="C143" i="22"/>
  <c r="C142" i="16"/>
  <c r="C143" i="16"/>
  <c r="C142" i="18"/>
  <c r="C143" i="18"/>
  <c r="C142" i="20"/>
  <c r="C143" i="20"/>
  <c r="H171" i="16"/>
  <c r="H168" i="16"/>
  <c r="H170" i="16"/>
  <c r="H173" i="16"/>
  <c r="H169" i="16"/>
  <c r="H172" i="16"/>
  <c r="H171" i="20"/>
  <c r="H168" i="20"/>
  <c r="H170" i="20"/>
  <c r="H172" i="20"/>
  <c r="H173" i="20"/>
  <c r="H169" i="20"/>
  <c r="H172" i="21"/>
  <c r="H173" i="21"/>
  <c r="H171" i="21"/>
  <c r="H168" i="21"/>
  <c r="H170" i="21"/>
  <c r="H169" i="21"/>
  <c r="H172" i="17"/>
  <c r="H171" i="17"/>
  <c r="H168" i="17"/>
  <c r="H173" i="17"/>
  <c r="H169" i="17"/>
  <c r="H170" i="17"/>
  <c r="H170" i="19"/>
  <c r="H173" i="19"/>
  <c r="H169" i="19"/>
  <c r="H168" i="19"/>
  <c r="H172" i="19"/>
  <c r="H171" i="19"/>
  <c r="H173" i="22"/>
  <c r="H169" i="22"/>
  <c r="H172" i="22"/>
  <c r="H170" i="22"/>
  <c r="H171" i="22"/>
  <c r="H168" i="22"/>
  <c r="H173" i="18"/>
  <c r="H169" i="18"/>
  <c r="H170" i="18"/>
  <c r="H172" i="18"/>
  <c r="H171" i="18"/>
  <c r="H168" i="18"/>
  <c r="G173" i="16"/>
  <c r="G171" i="16"/>
  <c r="G169" i="16"/>
  <c r="G168" i="16"/>
  <c r="G172" i="16"/>
  <c r="G170" i="16"/>
  <c r="G173" i="18"/>
  <c r="G171" i="18"/>
  <c r="G169" i="18"/>
  <c r="G168" i="18"/>
  <c r="G172" i="18"/>
  <c r="G170" i="18"/>
  <c r="G173" i="20"/>
  <c r="G171" i="20"/>
  <c r="G169" i="20"/>
  <c r="G168" i="20"/>
  <c r="G172" i="20"/>
  <c r="G170" i="20"/>
  <c r="G172" i="21"/>
  <c r="G170" i="21"/>
  <c r="G173" i="21"/>
  <c r="G171" i="21"/>
  <c r="G169" i="21"/>
  <c r="G168" i="21"/>
  <c r="G172" i="17"/>
  <c r="G170" i="17"/>
  <c r="G173" i="17"/>
  <c r="G171" i="17"/>
  <c r="G169" i="17"/>
  <c r="G168" i="17"/>
  <c r="G172" i="19"/>
  <c r="G170" i="19"/>
  <c r="G173" i="19"/>
  <c r="G171" i="19"/>
  <c r="G169" i="19"/>
  <c r="G168" i="19"/>
  <c r="G173" i="22"/>
  <c r="G171" i="22"/>
  <c r="G169" i="22"/>
  <c r="G168" i="22"/>
  <c r="G172" i="22"/>
  <c r="G170" i="22"/>
  <c r="F171" i="20"/>
  <c r="F168" i="20"/>
  <c r="F172" i="20"/>
  <c r="F173" i="20"/>
  <c r="F169" i="20"/>
  <c r="F170" i="20"/>
  <c r="F172" i="21"/>
  <c r="F173" i="21"/>
  <c r="F169" i="21"/>
  <c r="F170" i="21"/>
  <c r="F171" i="21"/>
  <c r="F168" i="21"/>
  <c r="F171" i="16"/>
  <c r="F168" i="16"/>
  <c r="F172" i="16"/>
  <c r="F173" i="16"/>
  <c r="F169" i="16"/>
  <c r="F170" i="16"/>
  <c r="F173" i="18"/>
  <c r="F169" i="18"/>
  <c r="F170" i="18"/>
  <c r="F171" i="18"/>
  <c r="F168" i="18"/>
  <c r="F172" i="18"/>
  <c r="F172" i="17"/>
  <c r="F173" i="17"/>
  <c r="F169" i="17"/>
  <c r="F170" i="17"/>
  <c r="F171" i="17"/>
  <c r="F168" i="17"/>
  <c r="F170" i="19"/>
  <c r="F171" i="19"/>
  <c r="F168" i="19"/>
  <c r="F172" i="19"/>
  <c r="F173" i="19"/>
  <c r="F169" i="19"/>
  <c r="F173" i="22"/>
  <c r="F169" i="22"/>
  <c r="F170" i="22"/>
  <c r="F171" i="22"/>
  <c r="F168" i="22"/>
  <c r="F172" i="22"/>
  <c r="D172" i="21"/>
  <c r="D173" i="21"/>
  <c r="D171" i="21"/>
  <c r="D168" i="21"/>
  <c r="D170" i="21"/>
  <c r="D169" i="21"/>
  <c r="D173" i="22"/>
  <c r="D169" i="22"/>
  <c r="D172" i="22"/>
  <c r="D171" i="22"/>
  <c r="D168" i="22"/>
  <c r="D170" i="22"/>
  <c r="D173" i="18"/>
  <c r="D169" i="18"/>
  <c r="D172" i="18"/>
  <c r="D171" i="18"/>
  <c r="D168" i="18"/>
  <c r="D170" i="18"/>
  <c r="D171" i="20"/>
  <c r="D168" i="20"/>
  <c r="D170" i="20"/>
  <c r="D173" i="20"/>
  <c r="D169" i="20"/>
  <c r="D172" i="20"/>
  <c r="D172" i="17"/>
  <c r="D173" i="17"/>
  <c r="D171" i="17"/>
  <c r="D168" i="17"/>
  <c r="D170" i="17"/>
  <c r="D169" i="17"/>
  <c r="D170" i="19"/>
  <c r="D173" i="19"/>
  <c r="D169" i="19"/>
  <c r="D168" i="19"/>
  <c r="D172" i="19"/>
  <c r="D171" i="19"/>
  <c r="D171" i="16"/>
  <c r="D168" i="16"/>
  <c r="D170" i="16"/>
  <c r="D173" i="16"/>
  <c r="D169" i="16"/>
  <c r="D172" i="16"/>
  <c r="I77" i="16"/>
  <c r="H77" i="16"/>
  <c r="G77" i="16"/>
  <c r="F77" i="16"/>
  <c r="E77" i="16"/>
  <c r="D77" i="16"/>
  <c r="I117" i="16"/>
  <c r="H117" i="16"/>
  <c r="G117" i="16"/>
  <c r="F117" i="16"/>
  <c r="E117" i="16"/>
  <c r="D117" i="16"/>
  <c r="I77" i="17"/>
  <c r="H77" i="17"/>
  <c r="G77" i="17"/>
  <c r="F77" i="17"/>
  <c r="E77" i="17"/>
  <c r="D77" i="17"/>
  <c r="I117" i="17"/>
  <c r="H117" i="17"/>
  <c r="G117" i="17"/>
  <c r="F117" i="17"/>
  <c r="E117" i="17"/>
  <c r="D117" i="17"/>
  <c r="I77" i="18"/>
  <c r="H77" i="18"/>
  <c r="G77" i="18"/>
  <c r="F77" i="18"/>
  <c r="E77" i="18"/>
  <c r="D77" i="18"/>
  <c r="I117" i="18"/>
  <c r="H117" i="18"/>
  <c r="G117" i="18"/>
  <c r="F117" i="18"/>
  <c r="E117" i="18"/>
  <c r="D117" i="18"/>
  <c r="I77" i="19"/>
  <c r="H77" i="19"/>
  <c r="G77" i="19"/>
  <c r="F77" i="19"/>
  <c r="E77" i="19"/>
  <c r="D77" i="19"/>
  <c r="I117" i="19"/>
  <c r="H117" i="19"/>
  <c r="G117" i="19"/>
  <c r="F117" i="19"/>
  <c r="E117" i="19"/>
  <c r="D117" i="19"/>
  <c r="I77" i="20"/>
  <c r="H77" i="20"/>
  <c r="G77" i="20"/>
  <c r="F77" i="20"/>
  <c r="E77" i="20"/>
  <c r="D77" i="20"/>
  <c r="I117" i="20"/>
  <c r="H117" i="20"/>
  <c r="G117" i="20"/>
  <c r="F117" i="20"/>
  <c r="E117" i="20"/>
  <c r="D117" i="20"/>
  <c r="I77" i="21"/>
  <c r="H77" i="21"/>
  <c r="G77" i="21"/>
  <c r="F77" i="21"/>
  <c r="E77" i="21"/>
  <c r="D77" i="21"/>
  <c r="I117" i="21"/>
  <c r="H117" i="21"/>
  <c r="G117" i="21"/>
  <c r="F117" i="21"/>
  <c r="E117" i="21"/>
  <c r="D117" i="21"/>
  <c r="I77" i="22"/>
  <c r="H77" i="22"/>
  <c r="G77" i="22"/>
  <c r="F77" i="22"/>
  <c r="E77" i="22"/>
  <c r="D77" i="22"/>
  <c r="I117" i="22"/>
  <c r="H117" i="22"/>
  <c r="G117" i="22"/>
  <c r="F117" i="22"/>
  <c r="E117" i="22"/>
  <c r="D117" i="22"/>
  <c r="B80" i="16"/>
  <c r="B109" i="16" s="1"/>
  <c r="B78" i="16"/>
  <c r="B107" i="16" s="1"/>
  <c r="B76" i="16"/>
  <c r="B106" i="16" s="1"/>
  <c r="B81" i="16"/>
  <c r="B110" i="16" s="1"/>
  <c r="B79" i="16"/>
  <c r="B108" i="16" s="1"/>
  <c r="B77" i="16"/>
  <c r="B82" i="16"/>
  <c r="B111" i="16" s="1"/>
  <c r="B77" i="18"/>
  <c r="B76" i="18"/>
  <c r="B106" i="18" s="1"/>
  <c r="B82" i="18"/>
  <c r="B111" i="18" s="1"/>
  <c r="B80" i="18"/>
  <c r="B109" i="18" s="1"/>
  <c r="B78" i="18"/>
  <c r="B107" i="18" s="1"/>
  <c r="B81" i="18"/>
  <c r="B110" i="18" s="1"/>
  <c r="B79" i="18"/>
  <c r="B108" i="18" s="1"/>
  <c r="B82" i="20"/>
  <c r="B111" i="20" s="1"/>
  <c r="B77" i="20"/>
  <c r="B81" i="20"/>
  <c r="B110" i="20" s="1"/>
  <c r="B79" i="20"/>
  <c r="B108" i="20" s="1"/>
  <c r="B80" i="20"/>
  <c r="B109" i="20" s="1"/>
  <c r="B78" i="20"/>
  <c r="B107" i="20" s="1"/>
  <c r="B76" i="20"/>
  <c r="B106" i="20" s="1"/>
  <c r="B79" i="22"/>
  <c r="B108" i="22" s="1"/>
  <c r="B76" i="22"/>
  <c r="B106" i="22" s="1"/>
  <c r="B81" i="22"/>
  <c r="B110" i="22" s="1"/>
  <c r="B82" i="22"/>
  <c r="B111" i="22" s="1"/>
  <c r="B80" i="22"/>
  <c r="B109" i="22" s="1"/>
  <c r="B78" i="22"/>
  <c r="B107" i="22" s="1"/>
  <c r="B77" i="22"/>
  <c r="B82" i="17"/>
  <c r="B111" i="17" s="1"/>
  <c r="B80" i="17"/>
  <c r="B109" i="17" s="1"/>
  <c r="B78" i="17"/>
  <c r="B107" i="17" s="1"/>
  <c r="B76" i="17"/>
  <c r="B106" i="17" s="1"/>
  <c r="B81" i="17"/>
  <c r="B110" i="17" s="1"/>
  <c r="B79" i="17"/>
  <c r="B108" i="17" s="1"/>
  <c r="B77" i="17"/>
  <c r="B81" i="19"/>
  <c r="B110" i="19" s="1"/>
  <c r="B79" i="19"/>
  <c r="B108" i="19" s="1"/>
  <c r="B77" i="19"/>
  <c r="B82" i="19"/>
  <c r="B111" i="19" s="1"/>
  <c r="B80" i="19"/>
  <c r="B109" i="19" s="1"/>
  <c r="B78" i="19"/>
  <c r="B107" i="19" s="1"/>
  <c r="B76" i="19"/>
  <c r="B106" i="19" s="1"/>
  <c r="B82" i="21"/>
  <c r="B111" i="21" s="1"/>
  <c r="B80" i="21"/>
  <c r="B109" i="21" s="1"/>
  <c r="B78" i="21"/>
  <c r="B107" i="21" s="1"/>
  <c r="B76" i="21"/>
  <c r="B106" i="21" s="1"/>
  <c r="B81" i="21"/>
  <c r="B110" i="21" s="1"/>
  <c r="B79" i="21"/>
  <c r="B108" i="21" s="1"/>
  <c r="B77" i="21"/>
  <c r="T9" i="17"/>
  <c r="K130" i="17" s="1"/>
  <c r="H76" i="19"/>
  <c r="H106" i="19" s="1"/>
  <c r="G76" i="19"/>
  <c r="D76" i="19"/>
  <c r="D106" i="19" s="1"/>
  <c r="F76" i="19"/>
  <c r="I76" i="19"/>
  <c r="G76" i="18"/>
  <c r="G106" i="18" s="1"/>
  <c r="D76" i="18"/>
  <c r="F76" i="18"/>
  <c r="F106" i="18" s="1"/>
  <c r="I76" i="18"/>
  <c r="I106" i="18" s="1"/>
  <c r="H76" i="18"/>
  <c r="I76" i="22"/>
  <c r="I76" i="20"/>
  <c r="I106" i="20" s="1"/>
  <c r="G76" i="20"/>
  <c r="D76" i="20"/>
  <c r="H76" i="20"/>
  <c r="H106" i="20" s="1"/>
  <c r="F76" i="20"/>
  <c r="G76" i="16"/>
  <c r="H76" i="16"/>
  <c r="D76" i="16"/>
  <c r="D106" i="16" s="1"/>
  <c r="F76" i="16"/>
  <c r="F76" i="17"/>
  <c r="H76" i="17"/>
  <c r="H106" i="17" s="1"/>
  <c r="I76" i="17"/>
  <c r="D76" i="17"/>
  <c r="D106" i="17" s="1"/>
  <c r="G76" i="17"/>
  <c r="F76" i="21"/>
  <c r="I76" i="21"/>
  <c r="H76" i="21"/>
  <c r="H106" i="21" s="1"/>
  <c r="G76" i="21"/>
  <c r="D76" i="21"/>
  <c r="T9" i="16"/>
  <c r="K130" i="16" s="1"/>
  <c r="B65" i="26"/>
  <c r="T9" i="18"/>
  <c r="K130" i="18" s="1"/>
  <c r="B89" i="26"/>
  <c r="T9" i="20"/>
  <c r="K130" i="20" s="1"/>
  <c r="B113" i="26"/>
  <c r="T9" i="22"/>
  <c r="K130" i="22" s="1"/>
  <c r="B137" i="26"/>
  <c r="T9" i="19"/>
  <c r="K130" i="19" s="1"/>
  <c r="B101" i="26"/>
  <c r="T9" i="21"/>
  <c r="K130" i="21" s="1"/>
  <c r="B125" i="26"/>
  <c r="G135" i="16"/>
  <c r="G136" i="16" s="1"/>
  <c r="F66" i="26" s="1"/>
  <c r="I135" i="16"/>
  <c r="I136" i="16" s="1"/>
  <c r="H66" i="26" s="1"/>
  <c r="E135" i="16"/>
  <c r="E136" i="16" s="1"/>
  <c r="D66" i="26" s="1"/>
  <c r="F135" i="16"/>
  <c r="F136" i="16" s="1"/>
  <c r="E66" i="26" s="1"/>
  <c r="H135" i="16"/>
  <c r="H136" i="16" s="1"/>
  <c r="G66" i="26" s="1"/>
  <c r="D135" i="16"/>
  <c r="D136" i="16" s="1"/>
  <c r="C66" i="26" s="1"/>
  <c r="I135" i="18"/>
  <c r="I136" i="18" s="1"/>
  <c r="H90" i="26" s="1"/>
  <c r="E135" i="18"/>
  <c r="E136" i="18" s="1"/>
  <c r="D90" i="26" s="1"/>
  <c r="G135" i="18"/>
  <c r="G136" i="18" s="1"/>
  <c r="F90" i="26" s="1"/>
  <c r="F135" i="18"/>
  <c r="F136" i="18" s="1"/>
  <c r="E90" i="26" s="1"/>
  <c r="H135" i="18"/>
  <c r="H136" i="18" s="1"/>
  <c r="G90" i="26" s="1"/>
  <c r="D135" i="18"/>
  <c r="D136" i="18" s="1"/>
  <c r="G135" i="20"/>
  <c r="G136" i="20" s="1"/>
  <c r="F114" i="26" s="1"/>
  <c r="D135" i="20"/>
  <c r="D136" i="20" s="1"/>
  <c r="C114" i="26" s="1"/>
  <c r="I135" i="20"/>
  <c r="I136" i="20" s="1"/>
  <c r="H114" i="26" s="1"/>
  <c r="H135" i="20"/>
  <c r="H136" i="20" s="1"/>
  <c r="G114" i="26" s="1"/>
  <c r="E135" i="20"/>
  <c r="E136" i="20" s="1"/>
  <c r="F135" i="20"/>
  <c r="F136" i="20" s="1"/>
  <c r="E114" i="26" s="1"/>
  <c r="I135" i="22"/>
  <c r="I136" i="22" s="1"/>
  <c r="H138" i="26" s="1"/>
  <c r="E135" i="22"/>
  <c r="E136" i="22" s="1"/>
  <c r="D138" i="26" s="1"/>
  <c r="G135" i="22"/>
  <c r="G136" i="22" s="1"/>
  <c r="F138" i="26" s="1"/>
  <c r="H135" i="22"/>
  <c r="H136" i="22" s="1"/>
  <c r="G138" i="26" s="1"/>
  <c r="D135" i="22"/>
  <c r="D136" i="22" s="1"/>
  <c r="F135" i="22"/>
  <c r="F136" i="22" s="1"/>
  <c r="E138" i="26" s="1"/>
  <c r="Y17" i="20"/>
  <c r="F135" i="17"/>
  <c r="F136" i="17" s="1"/>
  <c r="E78" i="26" s="1"/>
  <c r="H135" i="17"/>
  <c r="H136" i="17" s="1"/>
  <c r="G78" i="26" s="1"/>
  <c r="D135" i="17"/>
  <c r="D136" i="17" s="1"/>
  <c r="C78" i="26" s="1"/>
  <c r="I135" i="17"/>
  <c r="I136" i="17" s="1"/>
  <c r="H78" i="26" s="1"/>
  <c r="E135" i="17"/>
  <c r="E136" i="17" s="1"/>
  <c r="D78" i="26" s="1"/>
  <c r="G135" i="17"/>
  <c r="G136" i="17" s="1"/>
  <c r="F78" i="26" s="1"/>
  <c r="H135" i="19"/>
  <c r="H136" i="19" s="1"/>
  <c r="G102" i="26" s="1"/>
  <c r="D135" i="19"/>
  <c r="D136" i="19" s="1"/>
  <c r="C102" i="26" s="1"/>
  <c r="I135" i="19"/>
  <c r="I136" i="19" s="1"/>
  <c r="H102" i="26" s="1"/>
  <c r="E135" i="19"/>
  <c r="E136" i="19" s="1"/>
  <c r="D102" i="26" s="1"/>
  <c r="F135" i="19"/>
  <c r="F136" i="19" s="1"/>
  <c r="E102" i="26" s="1"/>
  <c r="G135" i="19"/>
  <c r="G136" i="19" s="1"/>
  <c r="F102" i="26" s="1"/>
  <c r="F135" i="21"/>
  <c r="F136" i="21" s="1"/>
  <c r="E126" i="26" s="1"/>
  <c r="I135" i="21"/>
  <c r="I136" i="21" s="1"/>
  <c r="H126" i="26" s="1"/>
  <c r="G135" i="21"/>
  <c r="G136" i="21" s="1"/>
  <c r="F126" i="26" s="1"/>
  <c r="H135" i="21"/>
  <c r="H136" i="21" s="1"/>
  <c r="G126" i="26" s="1"/>
  <c r="D135" i="21"/>
  <c r="D136" i="21" s="1"/>
  <c r="E135" i="21"/>
  <c r="E136" i="21" s="1"/>
  <c r="D126" i="26" s="1"/>
  <c r="F121" i="16"/>
  <c r="F132" i="16" s="1"/>
  <c r="I121" i="16"/>
  <c r="I132" i="16" s="1"/>
  <c r="E121" i="16"/>
  <c r="E132" i="16" s="1"/>
  <c r="D121" i="16"/>
  <c r="D132" i="16" s="1"/>
  <c r="G121" i="16"/>
  <c r="G132" i="16" s="1"/>
  <c r="I120" i="20"/>
  <c r="E120" i="20"/>
  <c r="H120" i="20"/>
  <c r="D120" i="20"/>
  <c r="G120" i="20"/>
  <c r="F120" i="20"/>
  <c r="G122" i="16"/>
  <c r="G133" i="16" s="1"/>
  <c r="H122" i="16"/>
  <c r="H133" i="16" s="1"/>
  <c r="F122" i="16"/>
  <c r="F133" i="16" s="1"/>
  <c r="D122" i="16"/>
  <c r="D133" i="16" s="1"/>
  <c r="E122" i="16"/>
  <c r="E133" i="16" s="1"/>
  <c r="I122" i="17"/>
  <c r="I133" i="17" s="1"/>
  <c r="E122" i="17"/>
  <c r="E133" i="17" s="1"/>
  <c r="D122" i="17"/>
  <c r="D133" i="17" s="1"/>
  <c r="G122" i="17"/>
  <c r="G133" i="17" s="1"/>
  <c r="F122" i="17"/>
  <c r="F133" i="17" s="1"/>
  <c r="H121" i="21"/>
  <c r="H132" i="21" s="1"/>
  <c r="D121" i="21"/>
  <c r="D132" i="21" s="1"/>
  <c r="G121" i="21"/>
  <c r="G132" i="21" s="1"/>
  <c r="F121" i="21"/>
  <c r="F132" i="21" s="1"/>
  <c r="I121" i="21"/>
  <c r="I132" i="21" s="1"/>
  <c r="E121" i="21"/>
  <c r="E132" i="21" s="1"/>
  <c r="I120" i="16"/>
  <c r="E120" i="16"/>
  <c r="D120" i="16"/>
  <c r="F120" i="16"/>
  <c r="G120" i="16"/>
  <c r="G120" i="17"/>
  <c r="F120" i="17"/>
  <c r="I120" i="17"/>
  <c r="E120" i="17"/>
  <c r="H120" i="17"/>
  <c r="D120" i="17"/>
  <c r="I120" i="18"/>
  <c r="E120" i="18"/>
  <c r="H120" i="18"/>
  <c r="D120" i="18"/>
  <c r="G120" i="18"/>
  <c r="F120" i="18"/>
  <c r="F121" i="20"/>
  <c r="F132" i="20" s="1"/>
  <c r="I121" i="20"/>
  <c r="I132" i="20" s="1"/>
  <c r="E121" i="20"/>
  <c r="E132" i="20" s="1"/>
  <c r="H121" i="20"/>
  <c r="H132" i="20" s="1"/>
  <c r="D121" i="20"/>
  <c r="D132" i="20" s="1"/>
  <c r="G121" i="20"/>
  <c r="G132" i="20" s="1"/>
  <c r="I122" i="21"/>
  <c r="I133" i="21" s="1"/>
  <c r="E122" i="21"/>
  <c r="E133" i="21" s="1"/>
  <c r="H122" i="21"/>
  <c r="H133" i="21" s="1"/>
  <c r="D122" i="21"/>
  <c r="D133" i="21" s="1"/>
  <c r="G122" i="21"/>
  <c r="G133" i="21" s="1"/>
  <c r="F122" i="21"/>
  <c r="F133" i="21" s="1"/>
  <c r="I120" i="22"/>
  <c r="E120" i="22"/>
  <c r="H120" i="22"/>
  <c r="D120" i="22"/>
  <c r="H121" i="17"/>
  <c r="H132" i="17" s="1"/>
  <c r="D121" i="17"/>
  <c r="D132" i="17" s="1"/>
  <c r="G121" i="17"/>
  <c r="G132" i="17" s="1"/>
  <c r="F121" i="17"/>
  <c r="F132" i="17" s="1"/>
  <c r="I121" i="17"/>
  <c r="I132" i="17" s="1"/>
  <c r="E121" i="17"/>
  <c r="E132" i="17" s="1"/>
  <c r="F121" i="18"/>
  <c r="F132" i="18" s="1"/>
  <c r="I121" i="18"/>
  <c r="I132" i="18" s="1"/>
  <c r="E121" i="18"/>
  <c r="E132" i="18" s="1"/>
  <c r="H121" i="18"/>
  <c r="H132" i="18" s="1"/>
  <c r="D121" i="18"/>
  <c r="D132" i="18" s="1"/>
  <c r="G121" i="18"/>
  <c r="G132" i="18" s="1"/>
  <c r="I122" i="19"/>
  <c r="I133" i="19" s="1"/>
  <c r="E122" i="19"/>
  <c r="E133" i="19" s="1"/>
  <c r="D122" i="19"/>
  <c r="D133" i="19" s="1"/>
  <c r="G122" i="19"/>
  <c r="G133" i="19" s="1"/>
  <c r="F122" i="19"/>
  <c r="F133" i="19" s="1"/>
  <c r="F121" i="22"/>
  <c r="F132" i="22" s="1"/>
  <c r="I121" i="22"/>
  <c r="I132" i="22" s="1"/>
  <c r="E121" i="22"/>
  <c r="E132" i="22" s="1"/>
  <c r="D121" i="22"/>
  <c r="D132" i="22" s="1"/>
  <c r="G122" i="18"/>
  <c r="G133" i="18" s="1"/>
  <c r="F122" i="18"/>
  <c r="F133" i="18" s="1"/>
  <c r="I122" i="18"/>
  <c r="I133" i="18" s="1"/>
  <c r="E122" i="18"/>
  <c r="E133" i="18" s="1"/>
  <c r="D122" i="18"/>
  <c r="D133" i="18" s="1"/>
  <c r="G120" i="19"/>
  <c r="F120" i="19"/>
  <c r="I120" i="19"/>
  <c r="E120" i="19"/>
  <c r="D120" i="19"/>
  <c r="H120" i="19"/>
  <c r="F122" i="22"/>
  <c r="F133" i="22" s="1"/>
  <c r="I122" i="22"/>
  <c r="I133" i="22" s="1"/>
  <c r="E122" i="22"/>
  <c r="E133" i="22" s="1"/>
  <c r="D122" i="22"/>
  <c r="D133" i="22" s="1"/>
  <c r="H122" i="22"/>
  <c r="H133" i="22" s="1"/>
  <c r="H121" i="19"/>
  <c r="H132" i="19" s="1"/>
  <c r="D121" i="19"/>
  <c r="D132" i="19" s="1"/>
  <c r="G121" i="19"/>
  <c r="G132" i="19" s="1"/>
  <c r="F121" i="19"/>
  <c r="E121" i="19"/>
  <c r="E132" i="19" s="1"/>
  <c r="I121" i="19"/>
  <c r="I132" i="19" s="1"/>
  <c r="G122" i="20"/>
  <c r="G133" i="20" s="1"/>
  <c r="F122" i="20"/>
  <c r="F133" i="20" s="1"/>
  <c r="I122" i="20"/>
  <c r="I133" i="20" s="1"/>
  <c r="E122" i="20"/>
  <c r="E133" i="20" s="1"/>
  <c r="D122" i="20"/>
  <c r="D133" i="20" s="1"/>
  <c r="G120" i="21"/>
  <c r="F120" i="21"/>
  <c r="I120" i="21"/>
  <c r="E120" i="21"/>
  <c r="H120" i="21"/>
  <c r="D120" i="21"/>
  <c r="Y49" i="16"/>
  <c r="Y17" i="17"/>
  <c r="Y17" i="18"/>
  <c r="Y17" i="19"/>
  <c r="Y40" i="20"/>
  <c r="Q15" i="20"/>
  <c r="Y49" i="21"/>
  <c r="Y49" i="22"/>
  <c r="Q15" i="18"/>
  <c r="Q15" i="19"/>
  <c r="Q15" i="16"/>
  <c r="Y17" i="16"/>
  <c r="Q15" i="17"/>
  <c r="Y17" i="22"/>
  <c r="Y40" i="19"/>
  <c r="Y49" i="20"/>
  <c r="Q15" i="21"/>
  <c r="Q15" i="22"/>
  <c r="Y40" i="22"/>
  <c r="Y17" i="21"/>
  <c r="Y40" i="21"/>
  <c r="Y49" i="19"/>
  <c r="Y40" i="18"/>
  <c r="Y49" i="18"/>
  <c r="Y49" i="17"/>
  <c r="Y40" i="17"/>
  <c r="Y40" i="16"/>
  <c r="D10" i="15"/>
  <c r="T10" i="15" s="1"/>
  <c r="D9" i="15"/>
  <c r="B53" i="26" s="1"/>
  <c r="H167" i="15"/>
  <c r="G167" i="15"/>
  <c r="F167" i="15"/>
  <c r="B133" i="15"/>
  <c r="B132" i="15"/>
  <c r="B131" i="15"/>
  <c r="I127" i="15"/>
  <c r="H127" i="15"/>
  <c r="G127" i="15"/>
  <c r="F127" i="15"/>
  <c r="E127" i="15"/>
  <c r="D127" i="15"/>
  <c r="Z49" i="15"/>
  <c r="S49" i="15"/>
  <c r="Z40" i="15"/>
  <c r="S40" i="15"/>
  <c r="Z31" i="15"/>
  <c r="S31" i="15"/>
  <c r="Z17" i="15"/>
  <c r="S17" i="15"/>
  <c r="D6" i="15"/>
  <c r="T6" i="15" s="1"/>
  <c r="F154" i="22" l="1"/>
  <c r="I153" i="18"/>
  <c r="I163" i="16"/>
  <c r="F154" i="18"/>
  <c r="I153" i="19"/>
  <c r="G164" i="16"/>
  <c r="I162" i="19"/>
  <c r="I162" i="18"/>
  <c r="E164" i="19"/>
  <c r="I150" i="21"/>
  <c r="I152" i="18"/>
  <c r="I151" i="19"/>
  <c r="I148" i="22"/>
  <c r="I149" i="22"/>
  <c r="G154" i="22"/>
  <c r="I152" i="22"/>
  <c r="I163" i="22"/>
  <c r="I161" i="18"/>
  <c r="I152" i="16"/>
  <c r="D154" i="19"/>
  <c r="I148" i="19"/>
  <c r="H164" i="17"/>
  <c r="I159" i="22"/>
  <c r="I152" i="21"/>
  <c r="E164" i="21"/>
  <c r="D154" i="17"/>
  <c r="I148" i="17"/>
  <c r="E164" i="17"/>
  <c r="G164" i="20"/>
  <c r="I150" i="16"/>
  <c r="I159" i="18"/>
  <c r="I152" i="17"/>
  <c r="D161" i="15"/>
  <c r="E160" i="15"/>
  <c r="E150" i="15"/>
  <c r="E163" i="15"/>
  <c r="D160" i="15"/>
  <c r="E159" i="15"/>
  <c r="E153" i="15"/>
  <c r="E149" i="15"/>
  <c r="D163" i="15"/>
  <c r="E162" i="15"/>
  <c r="D159" i="15"/>
  <c r="E158" i="15"/>
  <c r="E152" i="15"/>
  <c r="E148" i="15"/>
  <c r="E151" i="15"/>
  <c r="D162" i="15"/>
  <c r="D148" i="15"/>
  <c r="E161" i="15"/>
  <c r="D158" i="15"/>
  <c r="D153" i="15"/>
  <c r="D149" i="15"/>
  <c r="D152" i="15"/>
  <c r="D150" i="15"/>
  <c r="D151" i="15"/>
  <c r="G162" i="15"/>
  <c r="G158" i="15"/>
  <c r="G161" i="15"/>
  <c r="G160" i="15"/>
  <c r="G159" i="15"/>
  <c r="G153" i="15"/>
  <c r="G152" i="15"/>
  <c r="G151" i="15"/>
  <c r="G150" i="15"/>
  <c r="G149" i="15"/>
  <c r="G163" i="15"/>
  <c r="G148" i="15"/>
  <c r="H154" i="21"/>
  <c r="F154" i="21"/>
  <c r="I152" i="19"/>
  <c r="D164" i="19"/>
  <c r="I158" i="19"/>
  <c r="I159" i="19"/>
  <c r="H154" i="17"/>
  <c r="I151" i="20"/>
  <c r="I163" i="20"/>
  <c r="E164" i="20"/>
  <c r="D164" i="20"/>
  <c r="I158" i="20"/>
  <c r="D154" i="22"/>
  <c r="I150" i="22"/>
  <c r="I161" i="22"/>
  <c r="E154" i="22"/>
  <c r="I162" i="22"/>
  <c r="F154" i="20"/>
  <c r="I150" i="18"/>
  <c r="E154" i="18"/>
  <c r="F154" i="16"/>
  <c r="G154" i="21"/>
  <c r="I149" i="21"/>
  <c r="I151" i="21"/>
  <c r="I161" i="21"/>
  <c r="I162" i="21"/>
  <c r="I159" i="21"/>
  <c r="H164" i="19"/>
  <c r="H154" i="19"/>
  <c r="F154" i="19"/>
  <c r="G154" i="17"/>
  <c r="I149" i="17"/>
  <c r="I151" i="17"/>
  <c r="I160" i="17"/>
  <c r="I161" i="17"/>
  <c r="I162" i="17"/>
  <c r="I159" i="17"/>
  <c r="I151" i="16"/>
  <c r="I159" i="16"/>
  <c r="I158" i="16"/>
  <c r="D164" i="16"/>
  <c r="G164" i="19"/>
  <c r="I150" i="19"/>
  <c r="E154" i="19"/>
  <c r="F164" i="17"/>
  <c r="I149" i="20"/>
  <c r="I148" i="20"/>
  <c r="D154" i="20"/>
  <c r="F164" i="18"/>
  <c r="G164" i="22"/>
  <c r="I160" i="22"/>
  <c r="H154" i="20"/>
  <c r="H164" i="20"/>
  <c r="I149" i="18"/>
  <c r="I158" i="18"/>
  <c r="D164" i="18"/>
  <c r="I163" i="18"/>
  <c r="I160" i="18"/>
  <c r="H154" i="16"/>
  <c r="I153" i="21"/>
  <c r="E154" i="21"/>
  <c r="I153" i="17"/>
  <c r="E154" i="17"/>
  <c r="G154" i="16"/>
  <c r="F164" i="22"/>
  <c r="G154" i="20"/>
  <c r="I149" i="16"/>
  <c r="I148" i="16"/>
  <c r="D154" i="16"/>
  <c r="E164" i="16"/>
  <c r="F163" i="15"/>
  <c r="F159" i="15"/>
  <c r="F162" i="15"/>
  <c r="F158" i="15"/>
  <c r="F161" i="15"/>
  <c r="F148" i="15"/>
  <c r="F160" i="15"/>
  <c r="F153" i="15"/>
  <c r="F152" i="15"/>
  <c r="F151" i="15"/>
  <c r="F150" i="15"/>
  <c r="F149" i="15"/>
  <c r="H161" i="15"/>
  <c r="H160" i="15"/>
  <c r="H163" i="15"/>
  <c r="H159" i="15"/>
  <c r="H162" i="15"/>
  <c r="H153" i="15"/>
  <c r="H152" i="15"/>
  <c r="H151" i="15"/>
  <c r="H150" i="15"/>
  <c r="H149" i="15"/>
  <c r="H158" i="15"/>
  <c r="H148" i="15"/>
  <c r="I149" i="19"/>
  <c r="I163" i="19"/>
  <c r="I160" i="19"/>
  <c r="I161" i="19"/>
  <c r="I153" i="20"/>
  <c r="I160" i="20"/>
  <c r="I161" i="20"/>
  <c r="I162" i="20"/>
  <c r="I151" i="22"/>
  <c r="I158" i="22"/>
  <c r="D164" i="22"/>
  <c r="E164" i="22"/>
  <c r="F164" i="20"/>
  <c r="G164" i="18"/>
  <c r="I151" i="18"/>
  <c r="D154" i="18"/>
  <c r="I148" i="18"/>
  <c r="E164" i="18"/>
  <c r="H164" i="16"/>
  <c r="F164" i="16"/>
  <c r="G164" i="21"/>
  <c r="D154" i="21"/>
  <c r="I148" i="21"/>
  <c r="I160" i="21"/>
  <c r="D164" i="21"/>
  <c r="I158" i="21"/>
  <c r="I163" i="21"/>
  <c r="G164" i="17"/>
  <c r="I150" i="17"/>
  <c r="D164" i="17"/>
  <c r="I158" i="17"/>
  <c r="I163" i="17"/>
  <c r="H164" i="22"/>
  <c r="H164" i="18"/>
  <c r="I153" i="16"/>
  <c r="E154" i="16"/>
  <c r="I160" i="16"/>
  <c r="I161" i="16"/>
  <c r="I162" i="16"/>
  <c r="D157" i="15"/>
  <c r="E147" i="15"/>
  <c r="E157" i="15"/>
  <c r="D147" i="15"/>
  <c r="E170" i="15"/>
  <c r="H118" i="15"/>
  <c r="D118" i="15"/>
  <c r="E173" i="15"/>
  <c r="E169" i="15"/>
  <c r="G118" i="15"/>
  <c r="I118" i="15"/>
  <c r="E172" i="15"/>
  <c r="E168" i="15"/>
  <c r="F118" i="15"/>
  <c r="E171" i="15"/>
  <c r="E118" i="15"/>
  <c r="E167" i="15"/>
  <c r="D167" i="15"/>
  <c r="I16" i="15"/>
  <c r="B128" i="15"/>
  <c r="B117" i="15"/>
  <c r="B129" i="15"/>
  <c r="B118" i="15"/>
  <c r="B220" i="15"/>
  <c r="B221" i="15"/>
  <c r="C143" i="15"/>
  <c r="C142" i="15"/>
  <c r="H170" i="15"/>
  <c r="H171" i="15"/>
  <c r="H173" i="15"/>
  <c r="H169" i="15"/>
  <c r="H172" i="15"/>
  <c r="H168" i="15"/>
  <c r="G172" i="15"/>
  <c r="G170" i="15"/>
  <c r="G173" i="15"/>
  <c r="G171" i="15"/>
  <c r="G169" i="15"/>
  <c r="G168" i="15"/>
  <c r="F170" i="15"/>
  <c r="F171" i="15"/>
  <c r="F168" i="15"/>
  <c r="F172" i="15"/>
  <c r="F173" i="15"/>
  <c r="F169" i="15"/>
  <c r="D170" i="15"/>
  <c r="D173" i="15"/>
  <c r="D169" i="15"/>
  <c r="D171" i="15"/>
  <c r="D172" i="15"/>
  <c r="D168" i="15"/>
  <c r="I77" i="15"/>
  <c r="H77" i="15"/>
  <c r="G77" i="15"/>
  <c r="F77" i="15"/>
  <c r="E77" i="15"/>
  <c r="D77" i="15"/>
  <c r="I117" i="15"/>
  <c r="H117" i="15"/>
  <c r="G117" i="15"/>
  <c r="F117" i="15"/>
  <c r="E117" i="15"/>
  <c r="D117" i="15"/>
  <c r="I169" i="22"/>
  <c r="D73" i="25" s="1"/>
  <c r="E76" i="22"/>
  <c r="E78" i="22" s="1"/>
  <c r="E128" i="22"/>
  <c r="E76" i="21"/>
  <c r="E78" i="21" s="1"/>
  <c r="E128" i="21"/>
  <c r="E76" i="20"/>
  <c r="E106" i="20" s="1"/>
  <c r="E128" i="19"/>
  <c r="E76" i="19"/>
  <c r="E106" i="19" s="1"/>
  <c r="E128" i="18"/>
  <c r="E76" i="18"/>
  <c r="E78" i="18" s="1"/>
  <c r="E76" i="17"/>
  <c r="E78" i="17" s="1"/>
  <c r="E76" i="16"/>
  <c r="E78" i="16" s="1"/>
  <c r="I168" i="22"/>
  <c r="C73" i="25" s="1"/>
  <c r="B81" i="15"/>
  <c r="B110" i="15" s="1"/>
  <c r="B79" i="15"/>
  <c r="B108" i="15" s="1"/>
  <c r="B77" i="15"/>
  <c r="B82" i="15"/>
  <c r="B111" i="15" s="1"/>
  <c r="B80" i="15"/>
  <c r="B109" i="15" s="1"/>
  <c r="B78" i="15"/>
  <c r="B107" i="15" s="1"/>
  <c r="B76" i="15"/>
  <c r="B106" i="15" s="1"/>
  <c r="D128" i="17"/>
  <c r="I172" i="22"/>
  <c r="G73" i="25" s="1"/>
  <c r="G121" i="22"/>
  <c r="G132" i="22" s="1"/>
  <c r="G119" i="22"/>
  <c r="G122" i="22"/>
  <c r="H121" i="22"/>
  <c r="H132" i="22" s="1"/>
  <c r="H76" i="22"/>
  <c r="H106" i="22" s="1"/>
  <c r="D119" i="22"/>
  <c r="D123" i="22" s="1"/>
  <c r="D76" i="22"/>
  <c r="D106" i="22" s="1"/>
  <c r="D106" i="21"/>
  <c r="F106" i="20"/>
  <c r="F106" i="19"/>
  <c r="I106" i="21"/>
  <c r="F106" i="17"/>
  <c r="H106" i="16"/>
  <c r="G106" i="21"/>
  <c r="G106" i="16"/>
  <c r="F106" i="21"/>
  <c r="F106" i="16"/>
  <c r="D106" i="20"/>
  <c r="H106" i="18"/>
  <c r="G106" i="19"/>
  <c r="G106" i="17"/>
  <c r="I106" i="17"/>
  <c r="G106" i="20"/>
  <c r="I106" i="22"/>
  <c r="D106" i="18"/>
  <c r="I78" i="19"/>
  <c r="I106" i="19"/>
  <c r="H78" i="19"/>
  <c r="F78" i="17"/>
  <c r="I78" i="17"/>
  <c r="F78" i="18"/>
  <c r="H78" i="17"/>
  <c r="H78" i="20"/>
  <c r="G78" i="21"/>
  <c r="I78" i="21"/>
  <c r="F78" i="19"/>
  <c r="F78" i="20"/>
  <c r="G78" i="17"/>
  <c r="F78" i="21"/>
  <c r="I78" i="18"/>
  <c r="I78" i="22"/>
  <c r="F78" i="16"/>
  <c r="H78" i="18"/>
  <c r="G78" i="19"/>
  <c r="J77" i="19"/>
  <c r="D78" i="16"/>
  <c r="J77" i="17"/>
  <c r="J77" i="22"/>
  <c r="I76" i="16"/>
  <c r="I106" i="16" s="1"/>
  <c r="G78" i="16"/>
  <c r="I78" i="20"/>
  <c r="G78" i="18"/>
  <c r="J77" i="20"/>
  <c r="G76" i="15"/>
  <c r="D76" i="15"/>
  <c r="F76" i="15"/>
  <c r="Y31" i="22"/>
  <c r="H78" i="21"/>
  <c r="J77" i="21"/>
  <c r="H78" i="16"/>
  <c r="G78" i="20"/>
  <c r="J77" i="18"/>
  <c r="C90" i="26"/>
  <c r="D114" i="26"/>
  <c r="C138" i="26"/>
  <c r="C126" i="26"/>
  <c r="D128" i="18"/>
  <c r="I172" i="18"/>
  <c r="G69" i="25" s="1"/>
  <c r="I172" i="17"/>
  <c r="G68" i="25" s="1"/>
  <c r="I172" i="21"/>
  <c r="G72" i="25" s="1"/>
  <c r="I122" i="16"/>
  <c r="I133" i="16" s="1"/>
  <c r="I173" i="16"/>
  <c r="H67" i="25" s="1"/>
  <c r="I172" i="19"/>
  <c r="G70" i="25" s="1"/>
  <c r="H122" i="17"/>
  <c r="H133" i="17" s="1"/>
  <c r="H122" i="20"/>
  <c r="H133" i="20" s="1"/>
  <c r="H122" i="19"/>
  <c r="H133" i="19" s="1"/>
  <c r="I172" i="20"/>
  <c r="G71" i="25" s="1"/>
  <c r="H122" i="18"/>
  <c r="H133" i="18" s="1"/>
  <c r="G131" i="21"/>
  <c r="G138" i="21" s="1"/>
  <c r="G129" i="21"/>
  <c r="G128" i="18"/>
  <c r="G129" i="17"/>
  <c r="G129" i="20"/>
  <c r="I131" i="18"/>
  <c r="I138" i="18" s="1"/>
  <c r="I131" i="20"/>
  <c r="I138" i="20" s="1"/>
  <c r="I131" i="21"/>
  <c r="I138" i="21" s="1"/>
  <c r="H129" i="19"/>
  <c r="I129" i="19"/>
  <c r="F128" i="19"/>
  <c r="H129" i="21"/>
  <c r="E129" i="21"/>
  <c r="F129" i="21"/>
  <c r="D131" i="19"/>
  <c r="D138" i="19" s="1"/>
  <c r="G131" i="19"/>
  <c r="G138" i="19" s="1"/>
  <c r="F128" i="18"/>
  <c r="H129" i="18"/>
  <c r="I129" i="18"/>
  <c r="G128" i="17"/>
  <c r="E129" i="17"/>
  <c r="F129" i="17"/>
  <c r="I131" i="22"/>
  <c r="I138" i="22" s="1"/>
  <c r="F129" i="20"/>
  <c r="D129" i="20"/>
  <c r="I129" i="20"/>
  <c r="H131" i="18"/>
  <c r="D131" i="17"/>
  <c r="D138" i="17" s="1"/>
  <c r="D131" i="16"/>
  <c r="D138" i="16" s="1"/>
  <c r="I129" i="22"/>
  <c r="H131" i="20"/>
  <c r="D128" i="21"/>
  <c r="I131" i="19"/>
  <c r="I138" i="19" s="1"/>
  <c r="H131" i="22"/>
  <c r="H128" i="20"/>
  <c r="E131" i="17"/>
  <c r="E138" i="17" s="1"/>
  <c r="I131" i="16"/>
  <c r="F129" i="22"/>
  <c r="G131" i="20"/>
  <c r="G138" i="20" s="1"/>
  <c r="D131" i="21"/>
  <c r="D138" i="21" s="1"/>
  <c r="F131" i="21"/>
  <c r="G129" i="19"/>
  <c r="G128" i="21"/>
  <c r="I129" i="21"/>
  <c r="E131" i="19"/>
  <c r="E138" i="19" s="1"/>
  <c r="F129" i="18"/>
  <c r="G129" i="18"/>
  <c r="D129" i="17"/>
  <c r="I129" i="17"/>
  <c r="D131" i="22"/>
  <c r="H129" i="20"/>
  <c r="F131" i="18"/>
  <c r="E131" i="18"/>
  <c r="E138" i="18" s="1"/>
  <c r="H131" i="17"/>
  <c r="G131" i="17"/>
  <c r="G138" i="17" s="1"/>
  <c r="E131" i="16"/>
  <c r="E138" i="16" s="1"/>
  <c r="F128" i="22"/>
  <c r="H129" i="22"/>
  <c r="F131" i="20"/>
  <c r="E131" i="20"/>
  <c r="E138" i="20" s="1"/>
  <c r="D128" i="19"/>
  <c r="H131" i="21"/>
  <c r="H138" i="21" s="1"/>
  <c r="I128" i="20"/>
  <c r="G131" i="18"/>
  <c r="G131" i="16"/>
  <c r="G138" i="16" s="1"/>
  <c r="G129" i="22"/>
  <c r="E131" i="21"/>
  <c r="E138" i="21" s="1"/>
  <c r="E129" i="19"/>
  <c r="F129" i="19"/>
  <c r="H128" i="21"/>
  <c r="I128" i="21"/>
  <c r="H131" i="19"/>
  <c r="F131" i="19"/>
  <c r="D129" i="18"/>
  <c r="E129" i="18"/>
  <c r="H129" i="17"/>
  <c r="H128" i="17"/>
  <c r="I128" i="17"/>
  <c r="E131" i="22"/>
  <c r="E138" i="22" s="1"/>
  <c r="G128" i="20"/>
  <c r="E129" i="20"/>
  <c r="D131" i="18"/>
  <c r="D138" i="18" s="1"/>
  <c r="I131" i="17"/>
  <c r="I138" i="17" s="1"/>
  <c r="F131" i="16"/>
  <c r="E129" i="22"/>
  <c r="D131" i="20"/>
  <c r="D128" i="20"/>
  <c r="F129" i="16"/>
  <c r="G128" i="16"/>
  <c r="E129" i="16"/>
  <c r="G129" i="16"/>
  <c r="H129" i="16"/>
  <c r="I129" i="16"/>
  <c r="D128" i="16"/>
  <c r="I135" i="15"/>
  <c r="I136" i="15" s="1"/>
  <c r="H54" i="26" s="1"/>
  <c r="E135" i="15"/>
  <c r="E136" i="15" s="1"/>
  <c r="D54" i="26" s="1"/>
  <c r="F135" i="15"/>
  <c r="F136" i="15" s="1"/>
  <c r="H135" i="15"/>
  <c r="H136" i="15" s="1"/>
  <c r="G54" i="26" s="1"/>
  <c r="D135" i="15"/>
  <c r="D136" i="15" s="1"/>
  <c r="C54" i="26" s="1"/>
  <c r="G135" i="15"/>
  <c r="G136" i="15" s="1"/>
  <c r="F54" i="26" s="1"/>
  <c r="H121" i="16"/>
  <c r="H132" i="16" s="1"/>
  <c r="J132" i="16" s="1"/>
  <c r="G174" i="16"/>
  <c r="G82" i="25" s="1"/>
  <c r="I119" i="16"/>
  <c r="E119" i="16"/>
  <c r="E123" i="16" s="1"/>
  <c r="H119" i="19"/>
  <c r="I119" i="19"/>
  <c r="I123" i="19" s="1"/>
  <c r="H119" i="22"/>
  <c r="F119" i="16"/>
  <c r="F123" i="16" s="1"/>
  <c r="J118" i="16"/>
  <c r="K129" i="16" s="1"/>
  <c r="H119" i="16"/>
  <c r="I119" i="22"/>
  <c r="I123" i="22" s="1"/>
  <c r="J118" i="19"/>
  <c r="K129" i="19" s="1"/>
  <c r="J118" i="21"/>
  <c r="K129" i="21" s="1"/>
  <c r="F119" i="21"/>
  <c r="F123" i="21" s="1"/>
  <c r="F119" i="17"/>
  <c r="F123" i="17" s="1"/>
  <c r="F119" i="20"/>
  <c r="F123" i="20" s="1"/>
  <c r="G119" i="19"/>
  <c r="G123" i="19" s="1"/>
  <c r="I119" i="18"/>
  <c r="I123" i="18" s="1"/>
  <c r="E119" i="20"/>
  <c r="E123" i="20" s="1"/>
  <c r="E128" i="16"/>
  <c r="H119" i="18"/>
  <c r="E119" i="17"/>
  <c r="E123" i="17" s="1"/>
  <c r="J132" i="21"/>
  <c r="J118" i="22"/>
  <c r="K129" i="22" s="1"/>
  <c r="F128" i="21"/>
  <c r="D129" i="19"/>
  <c r="H128" i="22"/>
  <c r="I128" i="18"/>
  <c r="I128" i="16"/>
  <c r="D129" i="21"/>
  <c r="J121" i="19"/>
  <c r="F132" i="19"/>
  <c r="J132" i="19" s="1"/>
  <c r="J132" i="17"/>
  <c r="J122" i="21"/>
  <c r="J133" i="21"/>
  <c r="H128" i="19"/>
  <c r="F128" i="20"/>
  <c r="G128" i="19"/>
  <c r="I128" i="19"/>
  <c r="D129" i="22"/>
  <c r="E128" i="20"/>
  <c r="F128" i="16"/>
  <c r="E128" i="17"/>
  <c r="D129" i="16"/>
  <c r="J120" i="17"/>
  <c r="F131" i="17"/>
  <c r="J132" i="18"/>
  <c r="J132" i="20"/>
  <c r="G119" i="16"/>
  <c r="G123" i="16" s="1"/>
  <c r="I128" i="22"/>
  <c r="H128" i="18"/>
  <c r="H128" i="16"/>
  <c r="F128" i="17"/>
  <c r="D119" i="18"/>
  <c r="D123" i="18" s="1"/>
  <c r="D119" i="21"/>
  <c r="D123" i="21" s="1"/>
  <c r="D119" i="20"/>
  <c r="D123" i="20" s="1"/>
  <c r="J117" i="20"/>
  <c r="J120" i="18"/>
  <c r="J118" i="17"/>
  <c r="K129" i="17" s="1"/>
  <c r="G119" i="18"/>
  <c r="G123" i="18" s="1"/>
  <c r="D119" i="17"/>
  <c r="D123" i="17" s="1"/>
  <c r="J117" i="17"/>
  <c r="J120" i="21"/>
  <c r="F119" i="19"/>
  <c r="F123" i="19" s="1"/>
  <c r="H119" i="21"/>
  <c r="H123" i="21" s="1"/>
  <c r="I119" i="21"/>
  <c r="I123" i="21" s="1"/>
  <c r="J120" i="19"/>
  <c r="J118" i="18"/>
  <c r="K129" i="18" s="1"/>
  <c r="J121" i="17"/>
  <c r="H119" i="17"/>
  <c r="I119" i="17"/>
  <c r="I123" i="17" s="1"/>
  <c r="G119" i="20"/>
  <c r="G123" i="20" s="1"/>
  <c r="H119" i="20"/>
  <c r="F119" i="22"/>
  <c r="D122" i="15"/>
  <c r="D133" i="15" s="1"/>
  <c r="G122" i="15"/>
  <c r="G133" i="15" s="1"/>
  <c r="F122" i="15"/>
  <c r="F133" i="15" s="1"/>
  <c r="D119" i="16"/>
  <c r="D123" i="16" s="1"/>
  <c r="J117" i="16"/>
  <c r="G120" i="15"/>
  <c r="G131" i="15" s="1"/>
  <c r="F120" i="15"/>
  <c r="F131" i="15" s="1"/>
  <c r="D120" i="15"/>
  <c r="D131" i="15" s="1"/>
  <c r="I120" i="15"/>
  <c r="I131" i="15" s="1"/>
  <c r="H120" i="15"/>
  <c r="H131" i="15" s="1"/>
  <c r="I119" i="20"/>
  <c r="I123" i="20" s="1"/>
  <c r="H121" i="15"/>
  <c r="D121" i="15"/>
  <c r="G121" i="15"/>
  <c r="F121" i="15"/>
  <c r="E121" i="15"/>
  <c r="D119" i="19"/>
  <c r="D123" i="19" s="1"/>
  <c r="G119" i="21"/>
  <c r="G123" i="21" s="1"/>
  <c r="J121" i="18"/>
  <c r="F119" i="18"/>
  <c r="F123" i="18" s="1"/>
  <c r="G119" i="17"/>
  <c r="G123" i="17" s="1"/>
  <c r="J121" i="20"/>
  <c r="J118" i="20"/>
  <c r="K129" i="20" s="1"/>
  <c r="J121" i="21"/>
  <c r="J120" i="20"/>
  <c r="I170" i="16"/>
  <c r="E67" i="25" s="1"/>
  <c r="L28" i="20"/>
  <c r="L28" i="18"/>
  <c r="T9" i="15"/>
  <c r="K130" i="15" s="1"/>
  <c r="L28" i="22"/>
  <c r="L28" i="19"/>
  <c r="L28" i="17"/>
  <c r="L28" i="16"/>
  <c r="H174" i="21"/>
  <c r="H87" i="25" s="1"/>
  <c r="G174" i="22"/>
  <c r="G88" i="25" s="1"/>
  <c r="I173" i="18"/>
  <c r="H69" i="25" s="1"/>
  <c r="I169" i="19"/>
  <c r="D70" i="25" s="1"/>
  <c r="I173" i="22"/>
  <c r="H73" i="25" s="1"/>
  <c r="Q15" i="15"/>
  <c r="E174" i="22"/>
  <c r="D88" i="25" s="1"/>
  <c r="L28" i="21"/>
  <c r="I169" i="21"/>
  <c r="D72" i="25" s="1"/>
  <c r="F174" i="21"/>
  <c r="F87" i="25" s="1"/>
  <c r="E174" i="21"/>
  <c r="D87" i="25" s="1"/>
  <c r="I171" i="21"/>
  <c r="F72" i="25" s="1"/>
  <c r="I170" i="21"/>
  <c r="E72" i="25" s="1"/>
  <c r="G174" i="21"/>
  <c r="G87" i="25" s="1"/>
  <c r="D174" i="21"/>
  <c r="C87" i="25" s="1"/>
  <c r="I168" i="21"/>
  <c r="C72" i="25" s="1"/>
  <c r="I173" i="21"/>
  <c r="H72" i="25" s="1"/>
  <c r="I171" i="20"/>
  <c r="F71" i="25" s="1"/>
  <c r="F174" i="20"/>
  <c r="F86" i="25" s="1"/>
  <c r="G174" i="20"/>
  <c r="G86" i="25" s="1"/>
  <c r="I169" i="20"/>
  <c r="D71" i="25" s="1"/>
  <c r="E174" i="20"/>
  <c r="D86" i="25" s="1"/>
  <c r="I170" i="20"/>
  <c r="E71" i="25" s="1"/>
  <c r="D174" i="20"/>
  <c r="C86" i="25" s="1"/>
  <c r="I168" i="20"/>
  <c r="C71" i="25" s="1"/>
  <c r="I173" i="20"/>
  <c r="H71" i="25" s="1"/>
  <c r="E174" i="19"/>
  <c r="D85" i="25" s="1"/>
  <c r="I171" i="19"/>
  <c r="F70" i="25" s="1"/>
  <c r="I173" i="19"/>
  <c r="H70" i="25" s="1"/>
  <c r="I170" i="19"/>
  <c r="E70" i="25" s="1"/>
  <c r="G174" i="19"/>
  <c r="G85" i="25" s="1"/>
  <c r="D174" i="19"/>
  <c r="C85" i="25" s="1"/>
  <c r="I168" i="19"/>
  <c r="C70" i="25" s="1"/>
  <c r="F174" i="19"/>
  <c r="F85" i="25" s="1"/>
  <c r="E174" i="18"/>
  <c r="D84" i="25" s="1"/>
  <c r="I169" i="18"/>
  <c r="D69" i="25" s="1"/>
  <c r="H174" i="18"/>
  <c r="H84" i="25" s="1"/>
  <c r="I170" i="18"/>
  <c r="E69" i="25" s="1"/>
  <c r="F174" i="18"/>
  <c r="F84" i="25" s="1"/>
  <c r="I171" i="18"/>
  <c r="F69" i="25" s="1"/>
  <c r="G174" i="18"/>
  <c r="G84" i="25" s="1"/>
  <c r="D174" i="18"/>
  <c r="C84" i="25" s="1"/>
  <c r="I168" i="18"/>
  <c r="C69" i="25" s="1"/>
  <c r="I170" i="17"/>
  <c r="E68" i="25" s="1"/>
  <c r="E174" i="17"/>
  <c r="D83" i="25" s="1"/>
  <c r="I171" i="17"/>
  <c r="F68" i="25" s="1"/>
  <c r="G174" i="17"/>
  <c r="G83" i="25" s="1"/>
  <c r="F174" i="17"/>
  <c r="F83" i="25" s="1"/>
  <c r="I173" i="17"/>
  <c r="H68" i="25" s="1"/>
  <c r="H174" i="17"/>
  <c r="H83" i="25" s="1"/>
  <c r="I169" i="17"/>
  <c r="D68" i="25" s="1"/>
  <c r="D174" i="17"/>
  <c r="C83" i="25" s="1"/>
  <c r="I168" i="17"/>
  <c r="C68" i="25" s="1"/>
  <c r="I169" i="16"/>
  <c r="D67" i="25" s="1"/>
  <c r="I171" i="16"/>
  <c r="F67" i="25" s="1"/>
  <c r="D174" i="16"/>
  <c r="C82" i="25" s="1"/>
  <c r="I168" i="16"/>
  <c r="C67" i="25" s="1"/>
  <c r="E174" i="16"/>
  <c r="D82" i="25" s="1"/>
  <c r="Y49" i="15"/>
  <c r="Y40" i="15"/>
  <c r="B133" i="11"/>
  <c r="B132" i="11"/>
  <c r="B131" i="11"/>
  <c r="I127" i="11"/>
  <c r="H127" i="11"/>
  <c r="G127" i="11"/>
  <c r="F127" i="11"/>
  <c r="E127" i="11"/>
  <c r="D127" i="11"/>
  <c r="I127" i="5"/>
  <c r="H127" i="5"/>
  <c r="G127" i="5"/>
  <c r="F127" i="5"/>
  <c r="E127" i="5"/>
  <c r="D127" i="5"/>
  <c r="B133" i="5"/>
  <c r="B132" i="5"/>
  <c r="B131" i="5"/>
  <c r="H167" i="5"/>
  <c r="G167" i="5"/>
  <c r="F167" i="5"/>
  <c r="H167" i="11"/>
  <c r="G167" i="11"/>
  <c r="F167" i="11"/>
  <c r="D10" i="11"/>
  <c r="T10" i="11" s="1"/>
  <c r="D9" i="11"/>
  <c r="B41" i="26" s="1"/>
  <c r="S49" i="11"/>
  <c r="Z40" i="11"/>
  <c r="S40" i="11"/>
  <c r="Z31" i="11"/>
  <c r="S31" i="11"/>
  <c r="Z17" i="11"/>
  <c r="S17" i="11"/>
  <c r="D6" i="11"/>
  <c r="T6" i="11" s="1"/>
  <c r="Z49" i="5"/>
  <c r="Z40" i="5"/>
  <c r="Z31" i="5"/>
  <c r="Z17" i="5"/>
  <c r="S49" i="5"/>
  <c r="S40" i="5"/>
  <c r="S31" i="5"/>
  <c r="S17" i="5"/>
  <c r="H164" i="15" l="1"/>
  <c r="G164" i="15"/>
  <c r="I154" i="21"/>
  <c r="I154" i="22"/>
  <c r="I164" i="17"/>
  <c r="E154" i="15"/>
  <c r="F162" i="11"/>
  <c r="F158" i="11"/>
  <c r="F161" i="11"/>
  <c r="F160" i="11"/>
  <c r="F163" i="11"/>
  <c r="F153" i="11"/>
  <c r="F159" i="11"/>
  <c r="F152" i="11"/>
  <c r="F151" i="11"/>
  <c r="F150" i="11"/>
  <c r="F149" i="11"/>
  <c r="F148" i="11"/>
  <c r="H160" i="11"/>
  <c r="H163" i="11"/>
  <c r="H159" i="11"/>
  <c r="H162" i="11"/>
  <c r="H158" i="11"/>
  <c r="H151" i="11"/>
  <c r="H150" i="11"/>
  <c r="H149" i="11"/>
  <c r="H152" i="11"/>
  <c r="H148" i="11"/>
  <c r="H153" i="11"/>
  <c r="H161" i="11"/>
  <c r="H154" i="15"/>
  <c r="F164" i="15"/>
  <c r="I164" i="18"/>
  <c r="I154" i="20"/>
  <c r="I150" i="15"/>
  <c r="D164" i="15"/>
  <c r="I158" i="15"/>
  <c r="I159" i="15"/>
  <c r="I154" i="17"/>
  <c r="I164" i="22"/>
  <c r="I152" i="15"/>
  <c r="E163" i="11"/>
  <c r="D160" i="11"/>
  <c r="E159" i="11"/>
  <c r="E153" i="11"/>
  <c r="E149" i="11"/>
  <c r="D163" i="11"/>
  <c r="E162" i="11"/>
  <c r="D159" i="11"/>
  <c r="E158" i="11"/>
  <c r="E152" i="11"/>
  <c r="E148" i="11"/>
  <c r="D162" i="11"/>
  <c r="E161" i="11"/>
  <c r="D158" i="11"/>
  <c r="E151" i="11"/>
  <c r="D161" i="11"/>
  <c r="D153" i="11"/>
  <c r="D148" i="11"/>
  <c r="E160" i="11"/>
  <c r="E150" i="11"/>
  <c r="D152" i="11"/>
  <c r="D151" i="11"/>
  <c r="D150" i="11"/>
  <c r="D149" i="11"/>
  <c r="G161" i="11"/>
  <c r="G153" i="11"/>
  <c r="G152" i="11"/>
  <c r="G160" i="11"/>
  <c r="G163" i="11"/>
  <c r="G159" i="11"/>
  <c r="G151" i="11"/>
  <c r="G150" i="11"/>
  <c r="G149" i="11"/>
  <c r="G158" i="11"/>
  <c r="G162" i="11"/>
  <c r="G148" i="11"/>
  <c r="I164" i="21"/>
  <c r="F154" i="15"/>
  <c r="I164" i="19"/>
  <c r="I149" i="15"/>
  <c r="I148" i="15"/>
  <c r="I163" i="15"/>
  <c r="I160" i="15"/>
  <c r="I161" i="15"/>
  <c r="I154" i="19"/>
  <c r="I154" i="18"/>
  <c r="I154" i="16"/>
  <c r="I164" i="16"/>
  <c r="I164" i="20"/>
  <c r="G154" i="15"/>
  <c r="D154" i="15"/>
  <c r="I151" i="15"/>
  <c r="I153" i="15"/>
  <c r="I162" i="15"/>
  <c r="E164" i="15"/>
  <c r="E163" i="5"/>
  <c r="E148" i="5"/>
  <c r="D159" i="5"/>
  <c r="D152" i="5"/>
  <c r="E152" i="5"/>
  <c r="E149" i="5"/>
  <c r="D153" i="5"/>
  <c r="E153" i="5"/>
  <c r="D160" i="5"/>
  <c r="E160" i="5"/>
  <c r="E158" i="5"/>
  <c r="D151" i="5"/>
  <c r="D162" i="5"/>
  <c r="D161" i="5"/>
  <c r="E162" i="5"/>
  <c r="D148" i="5"/>
  <c r="E159" i="5"/>
  <c r="D163" i="5"/>
  <c r="E150" i="5"/>
  <c r="D150" i="5"/>
  <c r="E161" i="5"/>
  <c r="D158" i="5"/>
  <c r="E151" i="5"/>
  <c r="D149" i="5"/>
  <c r="F160" i="5"/>
  <c r="F152" i="5"/>
  <c r="F162" i="5"/>
  <c r="F159" i="5"/>
  <c r="F151" i="5"/>
  <c r="F148" i="5"/>
  <c r="F153" i="5"/>
  <c r="F150" i="5"/>
  <c r="F161" i="5"/>
  <c r="F163" i="5"/>
  <c r="F149" i="5"/>
  <c r="F158" i="5"/>
  <c r="E147" i="11"/>
  <c r="E157" i="11"/>
  <c r="D147" i="11"/>
  <c r="D157" i="11"/>
  <c r="H160" i="5"/>
  <c r="H153" i="5"/>
  <c r="H149" i="5"/>
  <c r="H150" i="5"/>
  <c r="H163" i="5"/>
  <c r="H159" i="5"/>
  <c r="H152" i="5"/>
  <c r="H161" i="5"/>
  <c r="H162" i="5"/>
  <c r="H151" i="5"/>
  <c r="H158" i="5"/>
  <c r="H148" i="5"/>
  <c r="G162" i="5"/>
  <c r="G160" i="5"/>
  <c r="G148" i="5"/>
  <c r="G152" i="5"/>
  <c r="G150" i="5"/>
  <c r="G151" i="5"/>
  <c r="G163" i="5"/>
  <c r="G161" i="5"/>
  <c r="G159" i="5"/>
  <c r="G158" i="5"/>
  <c r="G153" i="5"/>
  <c r="G149" i="5"/>
  <c r="E173" i="11"/>
  <c r="E169" i="11"/>
  <c r="G118" i="11"/>
  <c r="I117" i="11"/>
  <c r="E117" i="11"/>
  <c r="E172" i="11"/>
  <c r="E168" i="11"/>
  <c r="F118" i="11"/>
  <c r="H117" i="11"/>
  <c r="D117" i="11"/>
  <c r="E170" i="11"/>
  <c r="E171" i="11"/>
  <c r="I118" i="11"/>
  <c r="E118" i="11"/>
  <c r="G117" i="11"/>
  <c r="H118" i="11"/>
  <c r="D118" i="11"/>
  <c r="F117" i="11"/>
  <c r="E169" i="5"/>
  <c r="E168" i="5"/>
  <c r="E170" i="5"/>
  <c r="E173" i="5"/>
  <c r="G117" i="5"/>
  <c r="E172" i="5"/>
  <c r="H117" i="5"/>
  <c r="F118" i="5"/>
  <c r="E117" i="5"/>
  <c r="I117" i="5"/>
  <c r="G118" i="5"/>
  <c r="I118" i="5"/>
  <c r="E171" i="5"/>
  <c r="D117" i="5"/>
  <c r="F117" i="5"/>
  <c r="D118" i="5"/>
  <c r="E118" i="5"/>
  <c r="H118" i="5"/>
  <c r="E167" i="11"/>
  <c r="D167" i="11"/>
  <c r="I16" i="11"/>
  <c r="B129" i="11"/>
  <c r="B118" i="11"/>
  <c r="B117" i="11"/>
  <c r="B128" i="11"/>
  <c r="C142" i="11"/>
  <c r="B221" i="11"/>
  <c r="B220" i="11"/>
  <c r="C143" i="11"/>
  <c r="H170" i="11"/>
  <c r="H171" i="11"/>
  <c r="H173" i="11"/>
  <c r="H169" i="11"/>
  <c r="H172" i="11"/>
  <c r="H168" i="11"/>
  <c r="G172" i="11"/>
  <c r="G170" i="11"/>
  <c r="G168" i="11"/>
  <c r="G173" i="11"/>
  <c r="G171" i="11"/>
  <c r="G169" i="11"/>
  <c r="F170" i="11"/>
  <c r="F171" i="11"/>
  <c r="F172" i="11"/>
  <c r="F168" i="11"/>
  <c r="F173" i="11"/>
  <c r="F169" i="11"/>
  <c r="D170" i="11"/>
  <c r="D173" i="11"/>
  <c r="D169" i="11"/>
  <c r="D172" i="11"/>
  <c r="D168" i="11"/>
  <c r="D171" i="11"/>
  <c r="D173" i="5"/>
  <c r="D169" i="5"/>
  <c r="D168" i="5"/>
  <c r="D172" i="5"/>
  <c r="D170" i="5"/>
  <c r="D171" i="5"/>
  <c r="G170" i="5"/>
  <c r="G168" i="5"/>
  <c r="G173" i="5"/>
  <c r="G169" i="5"/>
  <c r="G171" i="5"/>
  <c r="G172" i="5"/>
  <c r="H173" i="5"/>
  <c r="H169" i="5"/>
  <c r="H168" i="5"/>
  <c r="H172" i="5"/>
  <c r="H171" i="5"/>
  <c r="H170" i="5"/>
  <c r="F171" i="5"/>
  <c r="F170" i="5"/>
  <c r="F168" i="5"/>
  <c r="F173" i="5"/>
  <c r="F169" i="5"/>
  <c r="F172" i="5"/>
  <c r="G133" i="22"/>
  <c r="J133" i="22" s="1"/>
  <c r="J122" i="22"/>
  <c r="I77" i="11"/>
  <c r="H77" i="11"/>
  <c r="F77" i="11"/>
  <c r="D77" i="11"/>
  <c r="H174" i="22"/>
  <c r="H88" i="25" s="1"/>
  <c r="J117" i="19"/>
  <c r="J119" i="19" s="1"/>
  <c r="E78" i="20"/>
  <c r="E107" i="20" s="1"/>
  <c r="J76" i="20"/>
  <c r="E119" i="19"/>
  <c r="E123" i="19" s="1"/>
  <c r="H174" i="19"/>
  <c r="H85" i="25" s="1"/>
  <c r="J76" i="18"/>
  <c r="E106" i="18"/>
  <c r="J106" i="18" s="1"/>
  <c r="E78" i="19"/>
  <c r="E107" i="19" s="1"/>
  <c r="E106" i="22"/>
  <c r="D174" i="22"/>
  <c r="C88" i="25" s="1"/>
  <c r="E88" i="25" s="1"/>
  <c r="J132" i="22"/>
  <c r="E106" i="17"/>
  <c r="E106" i="16"/>
  <c r="E106" i="21"/>
  <c r="J106" i="21" s="1"/>
  <c r="J76" i="21"/>
  <c r="J76" i="17"/>
  <c r="E119" i="18"/>
  <c r="E123" i="18" s="1"/>
  <c r="J117" i="18"/>
  <c r="J119" i="18" s="1"/>
  <c r="J76" i="19"/>
  <c r="E119" i="22"/>
  <c r="E123" i="22" s="1"/>
  <c r="E119" i="21"/>
  <c r="E123" i="21" s="1"/>
  <c r="J117" i="21"/>
  <c r="J119" i="21" s="1"/>
  <c r="J123" i="21" s="1"/>
  <c r="B81" i="11"/>
  <c r="B110" i="11" s="1"/>
  <c r="B79" i="11"/>
  <c r="B108" i="11" s="1"/>
  <c r="B77" i="11"/>
  <c r="B82" i="11"/>
  <c r="B111" i="11" s="1"/>
  <c r="B80" i="11"/>
  <c r="B109" i="11" s="1"/>
  <c r="B78" i="11"/>
  <c r="B107" i="11" s="1"/>
  <c r="B76" i="11"/>
  <c r="B106" i="11" s="1"/>
  <c r="H128" i="15"/>
  <c r="H76" i="15"/>
  <c r="H106" i="15" s="1"/>
  <c r="D130" i="17"/>
  <c r="C79" i="26" s="1"/>
  <c r="E122" i="15"/>
  <c r="E133" i="15" s="1"/>
  <c r="E76" i="15"/>
  <c r="E78" i="15" s="1"/>
  <c r="J122" i="17"/>
  <c r="H138" i="17"/>
  <c r="D128" i="22"/>
  <c r="D130" i="22" s="1"/>
  <c r="C139" i="26" s="1"/>
  <c r="G120" i="22"/>
  <c r="G131" i="22" s="1"/>
  <c r="I171" i="22"/>
  <c r="F73" i="25" s="1"/>
  <c r="G76" i="22"/>
  <c r="G106" i="22" s="1"/>
  <c r="G128" i="22"/>
  <c r="J117" i="22"/>
  <c r="J119" i="22" s="1"/>
  <c r="J121" i="22"/>
  <c r="H138" i="22"/>
  <c r="H123" i="22"/>
  <c r="H78" i="22"/>
  <c r="H107" i="22" s="1"/>
  <c r="F76" i="22"/>
  <c r="F120" i="22"/>
  <c r="I128" i="15"/>
  <c r="D106" i="15"/>
  <c r="G106" i="15"/>
  <c r="H174" i="20"/>
  <c r="H86" i="25" s="1"/>
  <c r="H107" i="21"/>
  <c r="F106" i="15"/>
  <c r="E107" i="17"/>
  <c r="I107" i="18"/>
  <c r="F107" i="20"/>
  <c r="I107" i="21"/>
  <c r="H107" i="17"/>
  <c r="I107" i="19"/>
  <c r="G107" i="20"/>
  <c r="G107" i="18"/>
  <c r="G107" i="16"/>
  <c r="E107" i="16"/>
  <c r="F107" i="21"/>
  <c r="G107" i="21"/>
  <c r="F107" i="18"/>
  <c r="F107" i="17"/>
  <c r="H107" i="16"/>
  <c r="D107" i="16"/>
  <c r="G107" i="19"/>
  <c r="F107" i="16"/>
  <c r="F107" i="19"/>
  <c r="I107" i="20"/>
  <c r="E107" i="18"/>
  <c r="H107" i="18"/>
  <c r="E107" i="21"/>
  <c r="I107" i="22"/>
  <c r="G107" i="17"/>
  <c r="E107" i="22"/>
  <c r="H107" i="20"/>
  <c r="I107" i="17"/>
  <c r="H107" i="19"/>
  <c r="C22" i="25"/>
  <c r="E97" i="25"/>
  <c r="D130" i="18"/>
  <c r="C91" i="26" s="1"/>
  <c r="D78" i="19"/>
  <c r="D78" i="21"/>
  <c r="I78" i="16"/>
  <c r="F78" i="15"/>
  <c r="C16" i="25"/>
  <c r="D78" i="22"/>
  <c r="D107" i="22" s="1"/>
  <c r="I76" i="15"/>
  <c r="I76" i="5"/>
  <c r="I106" i="5" s="1"/>
  <c r="D78" i="15"/>
  <c r="G78" i="15"/>
  <c r="D78" i="18"/>
  <c r="J77" i="16"/>
  <c r="D78" i="17"/>
  <c r="I76" i="11"/>
  <c r="I106" i="11" s="1"/>
  <c r="D78" i="20"/>
  <c r="J76" i="16"/>
  <c r="I138" i="16"/>
  <c r="E54" i="26"/>
  <c r="H174" i="16"/>
  <c r="H82" i="25" s="1"/>
  <c r="C17" i="25"/>
  <c r="C18" i="25"/>
  <c r="J122" i="20"/>
  <c r="I123" i="16"/>
  <c r="J122" i="16"/>
  <c r="H123" i="18"/>
  <c r="H123" i="17"/>
  <c r="J133" i="18"/>
  <c r="H138" i="18"/>
  <c r="J122" i="18"/>
  <c r="I122" i="15"/>
  <c r="I133" i="15" s="1"/>
  <c r="J133" i="20"/>
  <c r="H138" i="20"/>
  <c r="J133" i="19"/>
  <c r="H123" i="20"/>
  <c r="J122" i="19"/>
  <c r="H123" i="19"/>
  <c r="J106" i="19" s="1"/>
  <c r="H138" i="19"/>
  <c r="H122" i="15"/>
  <c r="H133" i="15" s="1"/>
  <c r="E84" i="25"/>
  <c r="I84" i="25" s="1"/>
  <c r="C19" i="25"/>
  <c r="C100" i="25"/>
  <c r="C98" i="25"/>
  <c r="C102" i="25"/>
  <c r="C99" i="25"/>
  <c r="C101" i="25"/>
  <c r="C103" i="25"/>
  <c r="I69" i="25"/>
  <c r="E86" i="25"/>
  <c r="E83" i="25"/>
  <c r="I83" i="25" s="1"/>
  <c r="E87" i="25"/>
  <c r="I87" i="25" s="1"/>
  <c r="I68" i="25"/>
  <c r="I70" i="25"/>
  <c r="I72" i="25"/>
  <c r="E82" i="25"/>
  <c r="E85" i="25"/>
  <c r="I71" i="25"/>
  <c r="F130" i="20"/>
  <c r="G130" i="20"/>
  <c r="E130" i="21"/>
  <c r="E130" i="17"/>
  <c r="H130" i="19"/>
  <c r="I130" i="18"/>
  <c r="D130" i="21"/>
  <c r="G130" i="18"/>
  <c r="F130" i="19"/>
  <c r="F130" i="18"/>
  <c r="G130" i="17"/>
  <c r="D130" i="19"/>
  <c r="I130" i="22"/>
  <c r="I130" i="20"/>
  <c r="G130" i="16"/>
  <c r="F130" i="22"/>
  <c r="H130" i="22"/>
  <c r="I130" i="16"/>
  <c r="J121" i="16"/>
  <c r="E130" i="20"/>
  <c r="H130" i="21"/>
  <c r="I130" i="21"/>
  <c r="D130" i="20"/>
  <c r="G130" i="21"/>
  <c r="J129" i="20"/>
  <c r="F130" i="17"/>
  <c r="G174" i="15"/>
  <c r="G81" i="25" s="1"/>
  <c r="D138" i="22"/>
  <c r="I130" i="19"/>
  <c r="F130" i="21"/>
  <c r="H130" i="18"/>
  <c r="G130" i="19"/>
  <c r="J131" i="20"/>
  <c r="J131" i="19"/>
  <c r="D138" i="20"/>
  <c r="J131" i="21"/>
  <c r="E130" i="18"/>
  <c r="H130" i="17"/>
  <c r="H130" i="16"/>
  <c r="F130" i="16"/>
  <c r="H130" i="20"/>
  <c r="I130" i="17"/>
  <c r="J129" i="18"/>
  <c r="E130" i="19"/>
  <c r="J131" i="18"/>
  <c r="Y31" i="21"/>
  <c r="D102" i="25"/>
  <c r="E102" i="25"/>
  <c r="Y31" i="20"/>
  <c r="E101" i="25"/>
  <c r="D101" i="25"/>
  <c r="E130" i="22"/>
  <c r="Y31" i="17"/>
  <c r="E98" i="25"/>
  <c r="D98" i="25"/>
  <c r="J129" i="17"/>
  <c r="E103" i="25"/>
  <c r="D103" i="25"/>
  <c r="Y31" i="19"/>
  <c r="G138" i="18"/>
  <c r="Y31" i="18"/>
  <c r="I121" i="15"/>
  <c r="J131" i="17"/>
  <c r="E130" i="16"/>
  <c r="H132" i="15"/>
  <c r="G132" i="15"/>
  <c r="F132" i="15"/>
  <c r="E132" i="15"/>
  <c r="D132" i="15"/>
  <c r="H135" i="11"/>
  <c r="H136" i="11" s="1"/>
  <c r="G42" i="26" s="1"/>
  <c r="D135" i="11"/>
  <c r="D136" i="11" s="1"/>
  <c r="C42" i="26" s="1"/>
  <c r="G135" i="11"/>
  <c r="G136" i="11" s="1"/>
  <c r="F42" i="26" s="1"/>
  <c r="I135" i="11"/>
  <c r="I136" i="11" s="1"/>
  <c r="H42" i="26" s="1"/>
  <c r="E135" i="11"/>
  <c r="E136" i="11" s="1"/>
  <c r="D42" i="26" s="1"/>
  <c r="F135" i="11"/>
  <c r="F136" i="11" s="1"/>
  <c r="E42" i="26" s="1"/>
  <c r="I172" i="16"/>
  <c r="H120" i="16"/>
  <c r="Y17" i="15"/>
  <c r="J119" i="16"/>
  <c r="F138" i="21"/>
  <c r="J138" i="21" s="1"/>
  <c r="F138" i="18"/>
  <c r="F138" i="20"/>
  <c r="F138" i="19"/>
  <c r="F138" i="16"/>
  <c r="J129" i="16"/>
  <c r="J128" i="21"/>
  <c r="G119" i="15"/>
  <c r="G123" i="15" s="1"/>
  <c r="F138" i="17"/>
  <c r="J119" i="17"/>
  <c r="J128" i="16"/>
  <c r="J129" i="21"/>
  <c r="J129" i="19"/>
  <c r="J128" i="20"/>
  <c r="J128" i="18"/>
  <c r="J128" i="19"/>
  <c r="I129" i="15"/>
  <c r="F128" i="15"/>
  <c r="D128" i="15"/>
  <c r="G128" i="15"/>
  <c r="F129" i="15"/>
  <c r="D130" i="16"/>
  <c r="C67" i="26" s="1"/>
  <c r="J133" i="16"/>
  <c r="D129" i="15"/>
  <c r="G129" i="15"/>
  <c r="J128" i="17"/>
  <c r="J129" i="22"/>
  <c r="E129" i="15"/>
  <c r="G120" i="11"/>
  <c r="I120" i="11"/>
  <c r="D120" i="11"/>
  <c r="H120" i="11"/>
  <c r="H120" i="5"/>
  <c r="G120" i="5"/>
  <c r="F120" i="5"/>
  <c r="I120" i="5"/>
  <c r="F122" i="5"/>
  <c r="I122" i="5"/>
  <c r="F119" i="15"/>
  <c r="F123" i="15" s="1"/>
  <c r="J119" i="20"/>
  <c r="H121" i="11"/>
  <c r="H132" i="11" s="1"/>
  <c r="D121" i="11"/>
  <c r="D132" i="11" s="1"/>
  <c r="G121" i="11"/>
  <c r="G132" i="11" s="1"/>
  <c r="I121" i="11"/>
  <c r="I132" i="11" s="1"/>
  <c r="D119" i="15"/>
  <c r="D123" i="15" s="1"/>
  <c r="F121" i="5"/>
  <c r="I121" i="5"/>
  <c r="H121" i="5"/>
  <c r="G121" i="5"/>
  <c r="I122" i="11"/>
  <c r="I133" i="11" s="1"/>
  <c r="F101" i="25"/>
  <c r="Q15" i="5"/>
  <c r="F103" i="25"/>
  <c r="Q15" i="11"/>
  <c r="I174" i="18"/>
  <c r="I174" i="19"/>
  <c r="C21" i="25"/>
  <c r="I174" i="21"/>
  <c r="I174" i="20"/>
  <c r="I174" i="17"/>
  <c r="L28" i="15"/>
  <c r="I168" i="15"/>
  <c r="C66" i="25" s="1"/>
  <c r="I171" i="15"/>
  <c r="F66" i="25" s="1"/>
  <c r="T9" i="11"/>
  <c r="K130" i="11" s="1"/>
  <c r="Y49" i="11"/>
  <c r="H154" i="11" l="1"/>
  <c r="H164" i="11"/>
  <c r="I150" i="11"/>
  <c r="I151" i="5"/>
  <c r="F154" i="5"/>
  <c r="I160" i="5"/>
  <c r="D164" i="5"/>
  <c r="I149" i="5"/>
  <c r="I152" i="11"/>
  <c r="I153" i="11"/>
  <c r="E164" i="11"/>
  <c r="F154" i="11"/>
  <c r="I154" i="15"/>
  <c r="G154" i="11"/>
  <c r="I149" i="11"/>
  <c r="I161" i="11"/>
  <c r="I162" i="11"/>
  <c r="I159" i="11"/>
  <c r="I164" i="15"/>
  <c r="E154" i="11"/>
  <c r="F164" i="11"/>
  <c r="G164" i="11"/>
  <c r="I151" i="11"/>
  <c r="D154" i="11"/>
  <c r="I148" i="11"/>
  <c r="I158" i="11"/>
  <c r="D164" i="11"/>
  <c r="I163" i="11"/>
  <c r="I160" i="11"/>
  <c r="I152" i="5"/>
  <c r="H164" i="5"/>
  <c r="F164" i="5"/>
  <c r="D154" i="5"/>
  <c r="I153" i="5"/>
  <c r="I163" i="5"/>
  <c r="E164" i="5"/>
  <c r="E154" i="5"/>
  <c r="I159" i="5"/>
  <c r="I158" i="5"/>
  <c r="H154" i="5"/>
  <c r="I161" i="5"/>
  <c r="I150" i="5"/>
  <c r="G154" i="5"/>
  <c r="I148" i="5"/>
  <c r="G164" i="5"/>
  <c r="I162" i="5"/>
  <c r="J128" i="22"/>
  <c r="J130" i="22" s="1"/>
  <c r="G138" i="22"/>
  <c r="D99" i="25"/>
  <c r="G122" i="5"/>
  <c r="G119" i="11"/>
  <c r="G77" i="11"/>
  <c r="E77" i="11"/>
  <c r="F40" i="25"/>
  <c r="C69" i="26"/>
  <c r="D79" i="16" s="1"/>
  <c r="C93" i="26"/>
  <c r="D79" i="18" s="1"/>
  <c r="C141" i="26"/>
  <c r="D79" i="22" s="1"/>
  <c r="C81" i="26"/>
  <c r="D79" i="17" s="1"/>
  <c r="I85" i="25"/>
  <c r="J123" i="17"/>
  <c r="I86" i="25"/>
  <c r="H119" i="15"/>
  <c r="H123" i="15" s="1"/>
  <c r="H129" i="15"/>
  <c r="J129" i="15" s="1"/>
  <c r="D134" i="17"/>
  <c r="C83" i="26" s="1"/>
  <c r="D137" i="17"/>
  <c r="D139" i="17" s="1"/>
  <c r="H78" i="15"/>
  <c r="H107" i="15" s="1"/>
  <c r="E106" i="15"/>
  <c r="G130" i="22"/>
  <c r="G137" i="22" s="1"/>
  <c r="G139" i="22" s="1"/>
  <c r="D100" i="25"/>
  <c r="G123" i="22"/>
  <c r="G78" i="22"/>
  <c r="G107" i="22" s="1"/>
  <c r="F78" i="22"/>
  <c r="F107" i="22" s="1"/>
  <c r="F106" i="22"/>
  <c r="J106" i="22" s="1"/>
  <c r="J120" i="22"/>
  <c r="J123" i="22" s="1"/>
  <c r="F131" i="22"/>
  <c r="F134" i="22" s="1"/>
  <c r="E143" i="26" s="1"/>
  <c r="J76" i="22"/>
  <c r="I170" i="22"/>
  <c r="F174" i="22"/>
  <c r="F88" i="25" s="1"/>
  <c r="I88" i="25" s="1"/>
  <c r="F123" i="22"/>
  <c r="C20" i="25"/>
  <c r="D97" i="25"/>
  <c r="C97" i="25"/>
  <c r="F99" i="25"/>
  <c r="G107" i="15"/>
  <c r="F107" i="15"/>
  <c r="D107" i="19"/>
  <c r="J107" i="19" s="1"/>
  <c r="D107" i="17"/>
  <c r="J107" i="17" s="1"/>
  <c r="E107" i="15"/>
  <c r="D107" i="15"/>
  <c r="D107" i="21"/>
  <c r="J107" i="21" s="1"/>
  <c r="D107" i="20"/>
  <c r="J107" i="20" s="1"/>
  <c r="D107" i="18"/>
  <c r="J107" i="18" s="1"/>
  <c r="J78" i="16"/>
  <c r="D16" i="25" s="1"/>
  <c r="I107" i="16"/>
  <c r="J107" i="16" s="1"/>
  <c r="J76" i="15"/>
  <c r="I106" i="15"/>
  <c r="D137" i="18"/>
  <c r="D139" i="18" s="1"/>
  <c r="D134" i="18"/>
  <c r="C95" i="26" s="1"/>
  <c r="J78" i="21"/>
  <c r="D21" i="25" s="1"/>
  <c r="F97" i="25"/>
  <c r="Y31" i="16"/>
  <c r="E99" i="25"/>
  <c r="J77" i="15"/>
  <c r="J78" i="19"/>
  <c r="D19" i="25" s="1"/>
  <c r="D119" i="11"/>
  <c r="J78" i="17"/>
  <c r="D17" i="25" s="1"/>
  <c r="I78" i="11"/>
  <c r="E76" i="11"/>
  <c r="E106" i="11" s="1"/>
  <c r="F100" i="25"/>
  <c r="J78" i="20"/>
  <c r="D20" i="25" s="1"/>
  <c r="D76" i="11"/>
  <c r="J123" i="20"/>
  <c r="H76" i="11"/>
  <c r="G76" i="11"/>
  <c r="J78" i="18"/>
  <c r="D18" i="25" s="1"/>
  <c r="I175" i="17"/>
  <c r="E134" i="16"/>
  <c r="D71" i="26" s="1"/>
  <c r="D67" i="26"/>
  <c r="E137" i="19"/>
  <c r="E139" i="19" s="1"/>
  <c r="D103" i="26"/>
  <c r="D105" i="26" s="1"/>
  <c r="F137" i="16"/>
  <c r="F139" i="16" s="1"/>
  <c r="E67" i="26"/>
  <c r="E69" i="26" s="1"/>
  <c r="G137" i="19"/>
  <c r="G139" i="19" s="1"/>
  <c r="F103" i="26"/>
  <c r="F105" i="26" s="1"/>
  <c r="F137" i="21"/>
  <c r="F139" i="21" s="1"/>
  <c r="E127" i="26"/>
  <c r="E129" i="26" s="1"/>
  <c r="H134" i="21"/>
  <c r="G131" i="26" s="1"/>
  <c r="G127" i="26"/>
  <c r="G129" i="26" s="1"/>
  <c r="I137" i="16"/>
  <c r="I139" i="16" s="1"/>
  <c r="H67" i="26"/>
  <c r="H69" i="26" s="1"/>
  <c r="G137" i="16"/>
  <c r="G139" i="16" s="1"/>
  <c r="F67" i="26"/>
  <c r="F69" i="26" s="1"/>
  <c r="G137" i="17"/>
  <c r="G139" i="17" s="1"/>
  <c r="F79" i="26"/>
  <c r="F81" i="26" s="1"/>
  <c r="D137" i="21"/>
  <c r="D139" i="21" s="1"/>
  <c r="C127" i="26"/>
  <c r="E137" i="21"/>
  <c r="E139" i="21" s="1"/>
  <c r="D127" i="26"/>
  <c r="D129" i="26" s="1"/>
  <c r="H137" i="16"/>
  <c r="G67" i="26"/>
  <c r="G69" i="26" s="1"/>
  <c r="H134" i="18"/>
  <c r="G95" i="26" s="1"/>
  <c r="G91" i="26"/>
  <c r="G93" i="26" s="1"/>
  <c r="I137" i="19"/>
  <c r="I139" i="19" s="1"/>
  <c r="H103" i="26"/>
  <c r="H105" i="26" s="1"/>
  <c r="F137" i="17"/>
  <c r="F139" i="17" s="1"/>
  <c r="E79" i="26"/>
  <c r="E81" i="26" s="1"/>
  <c r="G137" i="21"/>
  <c r="G139" i="21" s="1"/>
  <c r="F127" i="26"/>
  <c r="F129" i="26" s="1"/>
  <c r="E137" i="20"/>
  <c r="E139" i="20" s="1"/>
  <c r="D115" i="26"/>
  <c r="D117" i="26" s="1"/>
  <c r="I137" i="20"/>
  <c r="I139" i="20" s="1"/>
  <c r="H115" i="26"/>
  <c r="H117" i="26" s="1"/>
  <c r="F134" i="18"/>
  <c r="E95" i="26" s="1"/>
  <c r="E91" i="26"/>
  <c r="E93" i="26" s="1"/>
  <c r="I134" i="18"/>
  <c r="H95" i="26" s="1"/>
  <c r="H91" i="26"/>
  <c r="H93" i="26" s="1"/>
  <c r="J138" i="19"/>
  <c r="K138" i="19" s="1"/>
  <c r="E137" i="22"/>
  <c r="E139" i="22" s="1"/>
  <c r="D139" i="26"/>
  <c r="I134" i="17"/>
  <c r="H83" i="26" s="1"/>
  <c r="H79" i="26"/>
  <c r="H81" i="26" s="1"/>
  <c r="H137" i="17"/>
  <c r="H139" i="17" s="1"/>
  <c r="G79" i="26"/>
  <c r="G81" i="26" s="1"/>
  <c r="D134" i="20"/>
  <c r="C119" i="26" s="1"/>
  <c r="C115" i="26"/>
  <c r="H137" i="22"/>
  <c r="H139" i="22" s="1"/>
  <c r="G139" i="26"/>
  <c r="G141" i="26" s="1"/>
  <c r="I137" i="22"/>
  <c r="I139" i="22" s="1"/>
  <c r="H139" i="26"/>
  <c r="H141" i="26" s="1"/>
  <c r="F137" i="19"/>
  <c r="F139" i="19" s="1"/>
  <c r="E103" i="26"/>
  <c r="E105" i="26" s="1"/>
  <c r="H137" i="19"/>
  <c r="H139" i="19" s="1"/>
  <c r="G103" i="26"/>
  <c r="G105" i="26" s="1"/>
  <c r="G137" i="20"/>
  <c r="G139" i="20" s="1"/>
  <c r="F115" i="26"/>
  <c r="F117" i="26" s="1"/>
  <c r="J123" i="18"/>
  <c r="H134" i="20"/>
  <c r="G119" i="26" s="1"/>
  <c r="G115" i="26"/>
  <c r="G117" i="26" s="1"/>
  <c r="E137" i="18"/>
  <c r="E139" i="18" s="1"/>
  <c r="D91" i="26"/>
  <c r="I134" i="21"/>
  <c r="H131" i="26" s="1"/>
  <c r="H127" i="26"/>
  <c r="H129" i="26" s="1"/>
  <c r="F137" i="22"/>
  <c r="E139" i="26"/>
  <c r="E141" i="26" s="1"/>
  <c r="D134" i="19"/>
  <c r="C107" i="26" s="1"/>
  <c r="C103" i="26"/>
  <c r="G134" i="18"/>
  <c r="F95" i="26" s="1"/>
  <c r="F91" i="26"/>
  <c r="F93" i="26" s="1"/>
  <c r="E137" i="17"/>
  <c r="E139" i="17" s="1"/>
  <c r="D79" i="26"/>
  <c r="F134" i="20"/>
  <c r="E119" i="26" s="1"/>
  <c r="E115" i="26"/>
  <c r="E117" i="26" s="1"/>
  <c r="E174" i="15"/>
  <c r="D81" i="25" s="1"/>
  <c r="J118" i="15"/>
  <c r="K129" i="15" s="1"/>
  <c r="I119" i="15"/>
  <c r="I123" i="15" s="1"/>
  <c r="I175" i="19"/>
  <c r="E100" i="25"/>
  <c r="J106" i="17"/>
  <c r="J133" i="17"/>
  <c r="J138" i="17"/>
  <c r="K138" i="17" s="1"/>
  <c r="I172" i="15"/>
  <c r="G66" i="25" s="1"/>
  <c r="I175" i="21"/>
  <c r="J106" i="20"/>
  <c r="I175" i="18"/>
  <c r="F122" i="11"/>
  <c r="F133" i="11" s="1"/>
  <c r="G122" i="11"/>
  <c r="G133" i="11" s="1"/>
  <c r="E122" i="11"/>
  <c r="E133" i="11" s="1"/>
  <c r="J133" i="15"/>
  <c r="J123" i="19"/>
  <c r="H174" i="15"/>
  <c r="H81" i="25" s="1"/>
  <c r="J122" i="15"/>
  <c r="E129" i="11"/>
  <c r="H122" i="5"/>
  <c r="G134" i="20"/>
  <c r="F119" i="26" s="1"/>
  <c r="H45" i="25"/>
  <c r="F137" i="20"/>
  <c r="F139" i="20" s="1"/>
  <c r="H43" i="25"/>
  <c r="G44" i="25"/>
  <c r="F44" i="25"/>
  <c r="G43" i="25"/>
  <c r="H41" i="25"/>
  <c r="K138" i="21"/>
  <c r="J138" i="20"/>
  <c r="H137" i="20"/>
  <c r="H139" i="20" s="1"/>
  <c r="G137" i="18"/>
  <c r="G139" i="18" s="1"/>
  <c r="F43" i="25"/>
  <c r="H40" i="25"/>
  <c r="H31" i="25" s="1"/>
  <c r="M101" i="25"/>
  <c r="M103" i="25"/>
  <c r="H138" i="15"/>
  <c r="J121" i="15"/>
  <c r="H44" i="25"/>
  <c r="D138" i="15"/>
  <c r="F138" i="15"/>
  <c r="G138" i="15"/>
  <c r="D134" i="21"/>
  <c r="C131" i="26" s="1"/>
  <c r="E134" i="17"/>
  <c r="D83" i="26" s="1"/>
  <c r="D137" i="19"/>
  <c r="D139" i="19" s="1"/>
  <c r="D137" i="20"/>
  <c r="D139" i="20" s="1"/>
  <c r="H134" i="19"/>
  <c r="G107" i="26" s="1"/>
  <c r="I134" i="22"/>
  <c r="H143" i="26" s="1"/>
  <c r="G134" i="17"/>
  <c r="F83" i="26" s="1"/>
  <c r="E134" i="21"/>
  <c r="D131" i="26" s="1"/>
  <c r="I137" i="18"/>
  <c r="I139" i="18" s="1"/>
  <c r="I134" i="16"/>
  <c r="H71" i="26" s="1"/>
  <c r="G134" i="16"/>
  <c r="F71" i="26" s="1"/>
  <c r="F134" i="19"/>
  <c r="E107" i="26" s="1"/>
  <c r="F137" i="18"/>
  <c r="F139" i="18" s="1"/>
  <c r="J130" i="18"/>
  <c r="J134" i="18" s="1"/>
  <c r="I134" i="20"/>
  <c r="H119" i="26" s="1"/>
  <c r="E134" i="20"/>
  <c r="D119" i="26" s="1"/>
  <c r="E134" i="19"/>
  <c r="D107" i="26" s="1"/>
  <c r="G134" i="19"/>
  <c r="F107" i="26" s="1"/>
  <c r="F134" i="21"/>
  <c r="E131" i="26" s="1"/>
  <c r="I134" i="19"/>
  <c r="H107" i="26" s="1"/>
  <c r="F134" i="17"/>
  <c r="E83" i="26" s="1"/>
  <c r="E134" i="22"/>
  <c r="D143" i="26" s="1"/>
  <c r="H137" i="21"/>
  <c r="H139" i="21" s="1"/>
  <c r="G134" i="21"/>
  <c r="F131" i="26" s="1"/>
  <c r="H134" i="22"/>
  <c r="G143" i="26" s="1"/>
  <c r="E134" i="18"/>
  <c r="D95" i="26" s="1"/>
  <c r="I137" i="17"/>
  <c r="I139" i="17" s="1"/>
  <c r="J130" i="17"/>
  <c r="J130" i="20"/>
  <c r="J134" i="20" s="1"/>
  <c r="I173" i="15"/>
  <c r="H66" i="25" s="1"/>
  <c r="I137" i="21"/>
  <c r="I139" i="21" s="1"/>
  <c r="F134" i="16"/>
  <c r="E71" i="26" s="1"/>
  <c r="D174" i="15"/>
  <c r="C81" i="25" s="1"/>
  <c r="H137" i="18"/>
  <c r="H139" i="18" s="1"/>
  <c r="H134" i="17"/>
  <c r="G83" i="26" s="1"/>
  <c r="J138" i="18"/>
  <c r="I132" i="15"/>
  <c r="E137" i="16"/>
  <c r="E139" i="16" s="1"/>
  <c r="H123" i="16"/>
  <c r="I168" i="11"/>
  <c r="C65" i="25" s="1"/>
  <c r="D122" i="11"/>
  <c r="D133" i="11" s="1"/>
  <c r="E119" i="15"/>
  <c r="D131" i="11"/>
  <c r="H131" i="11"/>
  <c r="G131" i="11"/>
  <c r="I131" i="11"/>
  <c r="I138" i="11" s="1"/>
  <c r="D96" i="25"/>
  <c r="C96" i="25"/>
  <c r="H131" i="16"/>
  <c r="J120" i="16"/>
  <c r="J123" i="16" s="1"/>
  <c r="G67" i="25"/>
  <c r="I67" i="25" s="1"/>
  <c r="F174" i="16"/>
  <c r="F82" i="25" s="1"/>
  <c r="I82" i="25" s="1"/>
  <c r="J130" i="19"/>
  <c r="Y17" i="11"/>
  <c r="G132" i="5"/>
  <c r="F55" i="25" s="1"/>
  <c r="F131" i="5"/>
  <c r="H132" i="5"/>
  <c r="G55" i="25" s="1"/>
  <c r="G131" i="5"/>
  <c r="I132" i="5"/>
  <c r="H131" i="5"/>
  <c r="F132" i="5"/>
  <c r="I131" i="5"/>
  <c r="J130" i="16"/>
  <c r="E120" i="15"/>
  <c r="Y31" i="15"/>
  <c r="D134" i="22"/>
  <c r="C143" i="26" s="1"/>
  <c r="D137" i="22"/>
  <c r="D139" i="22" s="1"/>
  <c r="D130" i="15"/>
  <c r="C55" i="26" s="1"/>
  <c r="I119" i="5"/>
  <c r="I123" i="5" s="1"/>
  <c r="F130" i="15"/>
  <c r="E55" i="26" s="1"/>
  <c r="E57" i="26" s="1"/>
  <c r="J130" i="21"/>
  <c r="E128" i="15"/>
  <c r="E130" i="15" s="1"/>
  <c r="D55" i="26" s="1"/>
  <c r="D57" i="26" s="1"/>
  <c r="D134" i="16"/>
  <c r="C71" i="26" s="1"/>
  <c r="I130" i="15"/>
  <c r="H55" i="26" s="1"/>
  <c r="H57" i="26" s="1"/>
  <c r="H122" i="11"/>
  <c r="H133" i="11" s="1"/>
  <c r="I128" i="11"/>
  <c r="G128" i="11"/>
  <c r="I129" i="11"/>
  <c r="D137" i="16"/>
  <c r="D139" i="16" s="1"/>
  <c r="D129" i="11"/>
  <c r="G130" i="15"/>
  <c r="F55" i="26" s="1"/>
  <c r="F57" i="26" s="1"/>
  <c r="I119" i="11"/>
  <c r="I123" i="11" s="1"/>
  <c r="J117" i="15"/>
  <c r="S174" i="17"/>
  <c r="I169" i="15"/>
  <c r="D66" i="25" s="1"/>
  <c r="S174" i="18"/>
  <c r="S174" i="21"/>
  <c r="F102" i="25"/>
  <c r="M102" i="25" s="1"/>
  <c r="S174" i="19"/>
  <c r="F98" i="25"/>
  <c r="M98" i="25" s="1"/>
  <c r="C15" i="25"/>
  <c r="F96" i="25"/>
  <c r="I173" i="5"/>
  <c r="H64" i="25" s="1"/>
  <c r="I173" i="11"/>
  <c r="H65" i="25" s="1"/>
  <c r="I154" i="11" l="1"/>
  <c r="I164" i="11"/>
  <c r="I164" i="5"/>
  <c r="I154" i="5"/>
  <c r="G129" i="11"/>
  <c r="G130" i="11" s="1"/>
  <c r="L28" i="11"/>
  <c r="F121" i="11"/>
  <c r="I171" i="11"/>
  <c r="F65" i="25" s="1"/>
  <c r="C57" i="26"/>
  <c r="D79" i="15" s="1"/>
  <c r="D81" i="26"/>
  <c r="C105" i="26"/>
  <c r="D79" i="19" s="1"/>
  <c r="D93" i="26"/>
  <c r="C117" i="26"/>
  <c r="D79" i="20" s="1"/>
  <c r="D141" i="26"/>
  <c r="C129" i="26"/>
  <c r="D79" i="21" s="1"/>
  <c r="D69" i="26"/>
  <c r="I69" i="26" s="1"/>
  <c r="H130" i="15"/>
  <c r="G55" i="26" s="1"/>
  <c r="G134" i="22"/>
  <c r="F143" i="26" s="1"/>
  <c r="F139" i="26"/>
  <c r="S174" i="20"/>
  <c r="I175" i="20"/>
  <c r="M99" i="25"/>
  <c r="J107" i="22"/>
  <c r="J78" i="22"/>
  <c r="D22" i="25" s="1"/>
  <c r="E73" i="25"/>
  <c r="I73" i="25" s="1"/>
  <c r="I174" i="22"/>
  <c r="J131" i="22"/>
  <c r="J134" i="22" s="1"/>
  <c r="F138" i="22"/>
  <c r="J138" i="22" s="1"/>
  <c r="K138" i="22" s="1"/>
  <c r="M100" i="25"/>
  <c r="M97" i="25"/>
  <c r="I107" i="11"/>
  <c r="D106" i="11"/>
  <c r="H106" i="11"/>
  <c r="G78" i="11"/>
  <c r="G106" i="11"/>
  <c r="I78" i="15"/>
  <c r="J78" i="15" s="1"/>
  <c r="D15" i="25" s="1"/>
  <c r="D128" i="11"/>
  <c r="D130" i="11" s="1"/>
  <c r="H78" i="11"/>
  <c r="J119" i="15"/>
  <c r="J77" i="11"/>
  <c r="D78" i="11"/>
  <c r="E78" i="11"/>
  <c r="F76" i="11"/>
  <c r="E81" i="25"/>
  <c r="I107" i="26"/>
  <c r="I83" i="26"/>
  <c r="I115" i="26"/>
  <c r="I119" i="26"/>
  <c r="I91" i="26"/>
  <c r="I95" i="26"/>
  <c r="I131" i="26"/>
  <c r="I79" i="26"/>
  <c r="I103" i="26"/>
  <c r="I67" i="26"/>
  <c r="I127" i="26"/>
  <c r="D134" i="15"/>
  <c r="C59" i="26" s="1"/>
  <c r="F137" i="15"/>
  <c r="G137" i="15"/>
  <c r="G139" i="15" s="1"/>
  <c r="I172" i="11"/>
  <c r="G65" i="25" s="1"/>
  <c r="E45" i="25"/>
  <c r="F45" i="25"/>
  <c r="G123" i="11"/>
  <c r="G138" i="11"/>
  <c r="F54" i="25"/>
  <c r="H128" i="11"/>
  <c r="G45" i="25"/>
  <c r="G54" i="25"/>
  <c r="H42" i="25"/>
  <c r="H46" i="25" s="1"/>
  <c r="H29" i="25" s="1"/>
  <c r="K138" i="20"/>
  <c r="K138" i="18"/>
  <c r="J137" i="19"/>
  <c r="J139" i="19"/>
  <c r="F31" i="25"/>
  <c r="H54" i="25"/>
  <c r="E40" i="25"/>
  <c r="E31" i="25" s="1"/>
  <c r="H74" i="25"/>
  <c r="I134" i="15"/>
  <c r="H59" i="26" s="1"/>
  <c r="I138" i="15"/>
  <c r="H55" i="25"/>
  <c r="J137" i="20"/>
  <c r="J137" i="17"/>
  <c r="J137" i="18"/>
  <c r="J137" i="21"/>
  <c r="J139" i="17"/>
  <c r="J134" i="17"/>
  <c r="J139" i="20"/>
  <c r="J106" i="16"/>
  <c r="J132" i="15"/>
  <c r="F129" i="11"/>
  <c r="J134" i="21"/>
  <c r="J134" i="19"/>
  <c r="E123" i="15"/>
  <c r="D123" i="11"/>
  <c r="H174" i="11"/>
  <c r="H80" i="25" s="1"/>
  <c r="J133" i="11"/>
  <c r="D138" i="11"/>
  <c r="E174" i="11"/>
  <c r="D80" i="25" s="1"/>
  <c r="E120" i="11"/>
  <c r="E128" i="11"/>
  <c r="E130" i="11" s="1"/>
  <c r="F119" i="11"/>
  <c r="Y31" i="11"/>
  <c r="Y40" i="11"/>
  <c r="I174" i="16"/>
  <c r="H138" i="16"/>
  <c r="J131" i="16"/>
  <c r="H134" i="16"/>
  <c r="G71" i="26" s="1"/>
  <c r="E131" i="15"/>
  <c r="E138" i="15" s="1"/>
  <c r="E119" i="11"/>
  <c r="J120" i="15"/>
  <c r="J139" i="18"/>
  <c r="J139" i="21"/>
  <c r="H138" i="11"/>
  <c r="I137" i="15"/>
  <c r="J137" i="22"/>
  <c r="E137" i="15"/>
  <c r="D137" i="15"/>
  <c r="D139" i="15" s="1"/>
  <c r="J122" i="11"/>
  <c r="J137" i="16"/>
  <c r="I130" i="11"/>
  <c r="J128" i="15"/>
  <c r="J130" i="15" s="1"/>
  <c r="G134" i="15"/>
  <c r="F59" i="26" s="1"/>
  <c r="H119" i="11"/>
  <c r="H123" i="11" s="1"/>
  <c r="H129" i="11"/>
  <c r="J118" i="11"/>
  <c r="K129" i="11" s="1"/>
  <c r="F128" i="11"/>
  <c r="J117" i="11"/>
  <c r="F120" i="11"/>
  <c r="E43" i="25" s="1"/>
  <c r="E121" i="11"/>
  <c r="E96" i="25"/>
  <c r="M96" i="25" s="1"/>
  <c r="F174" i="15"/>
  <c r="F81" i="25" s="1"/>
  <c r="I170" i="15"/>
  <c r="E66" i="25" s="1"/>
  <c r="F134" i="15"/>
  <c r="E59" i="26" s="1"/>
  <c r="D174" i="11"/>
  <c r="C80" i="25" s="1"/>
  <c r="G174" i="11" l="1"/>
  <c r="G80" i="25" s="1"/>
  <c r="F132" i="11"/>
  <c r="E55" i="25" s="1"/>
  <c r="E44" i="25"/>
  <c r="F141" i="26"/>
  <c r="I141" i="26" s="1"/>
  <c r="G57" i="26"/>
  <c r="I57" i="26" s="1"/>
  <c r="K137" i="21"/>
  <c r="K137" i="18"/>
  <c r="K137" i="19"/>
  <c r="K137" i="20"/>
  <c r="K137" i="17"/>
  <c r="I129" i="26"/>
  <c r="I93" i="26"/>
  <c r="I117" i="26"/>
  <c r="I105" i="26"/>
  <c r="I81" i="26"/>
  <c r="H134" i="15"/>
  <c r="G59" i="26" s="1"/>
  <c r="H137" i="15"/>
  <c r="H139" i="15" s="1"/>
  <c r="I55" i="26"/>
  <c r="I143" i="26"/>
  <c r="I139" i="26"/>
  <c r="C95" i="25"/>
  <c r="D95" i="25"/>
  <c r="F139" i="22"/>
  <c r="J139" i="22" s="1"/>
  <c r="S174" i="22"/>
  <c r="I175" i="22"/>
  <c r="I107" i="15"/>
  <c r="J107" i="15" s="1"/>
  <c r="G107" i="11"/>
  <c r="E107" i="11"/>
  <c r="H107" i="11"/>
  <c r="D107" i="11"/>
  <c r="F78" i="11"/>
  <c r="J78" i="11" s="1"/>
  <c r="D14" i="25" s="1"/>
  <c r="F106" i="11"/>
  <c r="J123" i="15"/>
  <c r="C14" i="25"/>
  <c r="I81" i="25"/>
  <c r="J76" i="11"/>
  <c r="I71" i="26"/>
  <c r="G137" i="11"/>
  <c r="G139" i="11" s="1"/>
  <c r="F43" i="26"/>
  <c r="F45" i="26" s="1"/>
  <c r="I137" i="11"/>
  <c r="I139" i="11" s="1"/>
  <c r="H43" i="26"/>
  <c r="H45" i="26" s="1"/>
  <c r="E137" i="11"/>
  <c r="D43" i="26"/>
  <c r="D45" i="26" s="1"/>
  <c r="D134" i="11"/>
  <c r="C47" i="26" s="1"/>
  <c r="C43" i="26"/>
  <c r="S174" i="16"/>
  <c r="I175" i="16"/>
  <c r="F95" i="25"/>
  <c r="E95" i="25"/>
  <c r="E132" i="11"/>
  <c r="I139" i="15"/>
  <c r="E80" i="25"/>
  <c r="H30" i="25"/>
  <c r="I66" i="25"/>
  <c r="F130" i="11"/>
  <c r="J106" i="15"/>
  <c r="F174" i="11"/>
  <c r="F80" i="25" s="1"/>
  <c r="J134" i="16"/>
  <c r="E131" i="11"/>
  <c r="H139" i="16"/>
  <c r="J138" i="16"/>
  <c r="E134" i="15"/>
  <c r="D59" i="26" s="1"/>
  <c r="J131" i="15"/>
  <c r="K137" i="22"/>
  <c r="G134" i="11"/>
  <c r="F47" i="26" s="1"/>
  <c r="D137" i="11"/>
  <c r="D139" i="11" s="1"/>
  <c r="I134" i="11"/>
  <c r="H47" i="26" s="1"/>
  <c r="K137" i="16"/>
  <c r="E139" i="15"/>
  <c r="J119" i="11"/>
  <c r="J129" i="11"/>
  <c r="J120" i="11"/>
  <c r="F131" i="11"/>
  <c r="E54" i="25" s="1"/>
  <c r="H130" i="11"/>
  <c r="G43" i="26" s="1"/>
  <c r="G45" i="26" s="1"/>
  <c r="J128" i="11"/>
  <c r="F123" i="11"/>
  <c r="J121" i="11"/>
  <c r="E123" i="11"/>
  <c r="I174" i="15"/>
  <c r="F139" i="15"/>
  <c r="J138" i="15"/>
  <c r="I170" i="11"/>
  <c r="E65" i="25" s="1"/>
  <c r="I169" i="11"/>
  <c r="D65" i="25" s="1"/>
  <c r="B141" i="22" l="1"/>
  <c r="L137" i="22" s="1"/>
  <c r="C141" i="22" s="1"/>
  <c r="K139" i="17"/>
  <c r="B141" i="21"/>
  <c r="L137" i="21" s="1"/>
  <c r="C141" i="21" s="1"/>
  <c r="B141" i="19"/>
  <c r="L137" i="19" s="1"/>
  <c r="C141" i="19" s="1"/>
  <c r="B141" i="18"/>
  <c r="L137" i="18" s="1"/>
  <c r="C141" i="18" s="1"/>
  <c r="K139" i="20"/>
  <c r="J132" i="11"/>
  <c r="K139" i="21"/>
  <c r="K139" i="18"/>
  <c r="C45" i="26"/>
  <c r="D79" i="11" s="1"/>
  <c r="B141" i="17"/>
  <c r="L137" i="17" s="1"/>
  <c r="C141" i="17" s="1"/>
  <c r="K139" i="19"/>
  <c r="B142" i="22"/>
  <c r="L142" i="22" s="1"/>
  <c r="B143" i="22"/>
  <c r="L143" i="22" s="1"/>
  <c r="B141" i="16"/>
  <c r="L141" i="16" s="1"/>
  <c r="B142" i="20"/>
  <c r="L142" i="20" s="1"/>
  <c r="B143" i="20"/>
  <c r="L143" i="20" s="1"/>
  <c r="B142" i="17"/>
  <c r="L142" i="17" s="1"/>
  <c r="B143" i="17"/>
  <c r="L143" i="17" s="1"/>
  <c r="B142" i="18"/>
  <c r="L142" i="18" s="1"/>
  <c r="B143" i="18"/>
  <c r="L143" i="18" s="1"/>
  <c r="B141" i="20"/>
  <c r="L137" i="20" s="1"/>
  <c r="C141" i="20" s="1"/>
  <c r="B142" i="19"/>
  <c r="L142" i="19" s="1"/>
  <c r="B143" i="19"/>
  <c r="L143" i="19" s="1"/>
  <c r="B142" i="21"/>
  <c r="L142" i="21" s="1"/>
  <c r="B143" i="21"/>
  <c r="L143" i="21" s="1"/>
  <c r="J137" i="15"/>
  <c r="F107" i="11"/>
  <c r="J107" i="11" s="1"/>
  <c r="I59" i="26"/>
  <c r="F137" i="11"/>
  <c r="E43" i="26"/>
  <c r="S174" i="15"/>
  <c r="I175" i="15"/>
  <c r="J139" i="16"/>
  <c r="E138" i="11"/>
  <c r="E139" i="11" s="1"/>
  <c r="K138" i="16"/>
  <c r="B142" i="16" s="1"/>
  <c r="K138" i="15"/>
  <c r="I65" i="25"/>
  <c r="I80" i="25"/>
  <c r="M95" i="25"/>
  <c r="J106" i="11"/>
  <c r="J134" i="15"/>
  <c r="E134" i="11"/>
  <c r="D47" i="26" s="1"/>
  <c r="K139" i="22"/>
  <c r="F138" i="11"/>
  <c r="J139" i="15"/>
  <c r="J130" i="11"/>
  <c r="H134" i="11"/>
  <c r="G47" i="26" s="1"/>
  <c r="H137" i="11"/>
  <c r="J123" i="11"/>
  <c r="J131" i="11"/>
  <c r="F134" i="11"/>
  <c r="E47" i="26" s="1"/>
  <c r="I174" i="11"/>
  <c r="L141" i="18" l="1"/>
  <c r="L139" i="18" s="1"/>
  <c r="L141" i="22"/>
  <c r="L139" i="22" s="1"/>
  <c r="L141" i="21"/>
  <c r="L139" i="21" s="1"/>
  <c r="L141" i="19"/>
  <c r="L139" i="19" s="1"/>
  <c r="L141" i="17"/>
  <c r="L139" i="17" s="1"/>
  <c r="L137" i="16"/>
  <c r="C141" i="16" s="1"/>
  <c r="E45" i="26"/>
  <c r="B143" i="16"/>
  <c r="L143" i="16" s="1"/>
  <c r="L141" i="20"/>
  <c r="L139" i="20" s="1"/>
  <c r="K137" i="15"/>
  <c r="F139" i="11"/>
  <c r="I47" i="26"/>
  <c r="I43" i="26"/>
  <c r="S174" i="11"/>
  <c r="I175" i="11"/>
  <c r="L142" i="16"/>
  <c r="K139" i="16"/>
  <c r="J134" i="11"/>
  <c r="J138" i="11"/>
  <c r="J137" i="11"/>
  <c r="H139" i="11"/>
  <c r="B141" i="15" l="1"/>
  <c r="L141" i="15" s="1"/>
  <c r="I45" i="26"/>
  <c r="E48" i="26"/>
  <c r="K139" i="15"/>
  <c r="L139" i="16"/>
  <c r="B142" i="15"/>
  <c r="L142" i="15" s="1"/>
  <c r="B143" i="15"/>
  <c r="L143" i="15" s="1"/>
  <c r="J139" i="11"/>
  <c r="K138" i="11"/>
  <c r="K137" i="11"/>
  <c r="L137" i="15" l="1"/>
  <c r="C141" i="15" s="1"/>
  <c r="B142" i="11"/>
  <c r="L142" i="11" s="1"/>
  <c r="B143" i="11"/>
  <c r="L143" i="11" s="1"/>
  <c r="B141" i="11"/>
  <c r="L141" i="11" s="1"/>
  <c r="L139" i="15"/>
  <c r="K139" i="11"/>
  <c r="C7" i="7"/>
  <c r="C6" i="7"/>
  <c r="L137" i="11" l="1"/>
  <c r="C141" i="11" s="1"/>
  <c r="L139" i="11"/>
  <c r="B77" i="2" l="1"/>
  <c r="B76" i="2"/>
  <c r="B75" i="2"/>
  <c r="B74" i="2"/>
  <c r="B73" i="2"/>
  <c r="B72" i="2"/>
  <c r="B71" i="2"/>
  <c r="B70" i="2"/>
  <c r="B69" i="2"/>
  <c r="B68" i="2"/>
  <c r="B233" i="11" l="1"/>
  <c r="B233" i="18"/>
  <c r="B233" i="22"/>
  <c r="B233" i="15"/>
  <c r="B233" i="19"/>
  <c r="B233" i="5"/>
  <c r="B233" i="16"/>
  <c r="B233" i="20"/>
  <c r="B233" i="17"/>
  <c r="B233" i="21"/>
  <c r="B237" i="11"/>
  <c r="B237" i="18"/>
  <c r="B237" i="22"/>
  <c r="B237" i="15"/>
  <c r="B237" i="19"/>
  <c r="B237" i="5"/>
  <c r="B237" i="16"/>
  <c r="B237" i="20"/>
  <c r="B237" i="17"/>
  <c r="B237" i="21"/>
  <c r="B230" i="16"/>
  <c r="B230" i="20"/>
  <c r="B230" i="17"/>
  <c r="B230" i="21"/>
  <c r="B230" i="11"/>
  <c r="B230" i="18"/>
  <c r="B230" i="22"/>
  <c r="B230" i="15"/>
  <c r="B230" i="19"/>
  <c r="B230" i="5"/>
  <c r="B234" i="16"/>
  <c r="B234" i="20"/>
  <c r="B234" i="17"/>
  <c r="B234" i="21"/>
  <c r="B234" i="11"/>
  <c r="B234" i="18"/>
  <c r="B234" i="22"/>
  <c r="B234" i="15"/>
  <c r="B234" i="19"/>
  <c r="B234" i="5"/>
  <c r="B231" i="11"/>
  <c r="B231" i="18"/>
  <c r="B231" i="22"/>
  <c r="B231" i="15"/>
  <c r="B231" i="19"/>
  <c r="B231" i="5"/>
  <c r="B231" i="16"/>
  <c r="B231" i="20"/>
  <c r="B231" i="17"/>
  <c r="B231" i="21"/>
  <c r="B235" i="11"/>
  <c r="B235" i="18"/>
  <c r="B235" i="22"/>
  <c r="B235" i="15"/>
  <c r="B235" i="19"/>
  <c r="B235" i="5"/>
  <c r="B235" i="16"/>
  <c r="B235" i="20"/>
  <c r="B235" i="17"/>
  <c r="B235" i="21"/>
  <c r="B228" i="11"/>
  <c r="B228" i="18"/>
  <c r="B228" i="22"/>
  <c r="B228" i="15"/>
  <c r="B228" i="19"/>
  <c r="B228" i="5"/>
  <c r="B228" i="16"/>
  <c r="B228" i="20"/>
  <c r="B228" i="17"/>
  <c r="B228" i="21"/>
  <c r="B232" i="16"/>
  <c r="B232" i="20"/>
  <c r="B232" i="17"/>
  <c r="B232" i="21"/>
  <c r="B232" i="11"/>
  <c r="B232" i="18"/>
  <c r="B232" i="22"/>
  <c r="B232" i="15"/>
  <c r="B232" i="19"/>
  <c r="B232" i="5"/>
  <c r="B236" i="16"/>
  <c r="B236" i="20"/>
  <c r="B236" i="17"/>
  <c r="B236" i="21"/>
  <c r="B236" i="11"/>
  <c r="B236" i="18"/>
  <c r="B236" i="22"/>
  <c r="B236" i="15"/>
  <c r="B236" i="19"/>
  <c r="B236" i="5"/>
  <c r="B229" i="15"/>
  <c r="B229" i="19"/>
  <c r="B229" i="5"/>
  <c r="B229" i="18"/>
  <c r="B229" i="16"/>
  <c r="B229" i="20"/>
  <c r="B229" i="22"/>
  <c r="B229" i="17"/>
  <c r="B229" i="21"/>
  <c r="B229" i="11"/>
  <c r="G40" i="25" l="1"/>
  <c r="G31" i="25" s="1"/>
  <c r="I171" i="5"/>
  <c r="F64" i="25" s="1"/>
  <c r="F74" i="25" s="1"/>
  <c r="G76" i="5"/>
  <c r="G106" i="5" s="1"/>
  <c r="G119" i="5" l="1"/>
  <c r="G123" i="5" s="1"/>
  <c r="F41" i="25"/>
  <c r="F42" i="25" s="1"/>
  <c r="F46" i="25" s="1"/>
  <c r="F29" i="25" s="1"/>
  <c r="F30" i="25" s="1"/>
  <c r="D6" i="5" l="1"/>
  <c r="T6" i="5" l="1"/>
  <c r="D7" i="5"/>
  <c r="D10" i="5"/>
  <c r="T10" i="5" s="1"/>
  <c r="D9" i="5"/>
  <c r="B29" i="26" s="1"/>
  <c r="D157" i="5" l="1"/>
  <c r="D147" i="5"/>
  <c r="E157" i="5"/>
  <c r="E147" i="5"/>
  <c r="I16" i="5"/>
  <c r="D167" i="5"/>
  <c r="B128" i="5"/>
  <c r="B117" i="5"/>
  <c r="B129" i="5"/>
  <c r="E167" i="5"/>
  <c r="B118" i="5"/>
  <c r="B220" i="5"/>
  <c r="B221" i="5"/>
  <c r="H133" i="5"/>
  <c r="G56" i="25" s="1"/>
  <c r="G133" i="5"/>
  <c r="F56" i="25" s="1"/>
  <c r="F133" i="5"/>
  <c r="E56" i="25" s="1"/>
  <c r="I133" i="5"/>
  <c r="H56" i="25" s="1"/>
  <c r="I77" i="5"/>
  <c r="H77" i="5"/>
  <c r="G77" i="5"/>
  <c r="F77" i="5"/>
  <c r="B81" i="5"/>
  <c r="B110" i="5" s="1"/>
  <c r="B79" i="5"/>
  <c r="B108" i="5" s="1"/>
  <c r="B77" i="5"/>
  <c r="B82" i="5"/>
  <c r="B111" i="5" s="1"/>
  <c r="B80" i="5"/>
  <c r="B109" i="5" s="1"/>
  <c r="B78" i="5"/>
  <c r="B107" i="5" s="1"/>
  <c r="B76" i="5"/>
  <c r="B106" i="5" s="1"/>
  <c r="H135" i="5"/>
  <c r="H136" i="5" s="1"/>
  <c r="F135" i="5"/>
  <c r="F136" i="5" s="1"/>
  <c r="D135" i="5"/>
  <c r="D136" i="5" s="1"/>
  <c r="C30" i="26" s="1"/>
  <c r="G135" i="5"/>
  <c r="G136" i="5" s="1"/>
  <c r="I135" i="5"/>
  <c r="I136" i="5" s="1"/>
  <c r="E135" i="5"/>
  <c r="E136" i="5" s="1"/>
  <c r="D30" i="26" s="1"/>
  <c r="T9" i="5"/>
  <c r="K130" i="5" s="1"/>
  <c r="D77" i="5"/>
  <c r="H129" i="5" l="1"/>
  <c r="H76" i="5"/>
  <c r="H106" i="5" s="1"/>
  <c r="I172" i="5"/>
  <c r="G64" i="25" s="1"/>
  <c r="G74" i="25" s="1"/>
  <c r="E77" i="5"/>
  <c r="D128" i="5"/>
  <c r="F76" i="5"/>
  <c r="F106" i="5" s="1"/>
  <c r="D41" i="25"/>
  <c r="G78" i="5"/>
  <c r="G107" i="5" s="1"/>
  <c r="I78" i="5"/>
  <c r="I107" i="5" s="1"/>
  <c r="F138" i="5"/>
  <c r="E30" i="26"/>
  <c r="I138" i="5"/>
  <c r="H30" i="26"/>
  <c r="H138" i="5"/>
  <c r="G30" i="26"/>
  <c r="G138" i="5"/>
  <c r="F30" i="26"/>
  <c r="D122" i="5"/>
  <c r="D133" i="5" s="1"/>
  <c r="D129" i="5"/>
  <c r="D40" i="25"/>
  <c r="Y40" i="5"/>
  <c r="E122" i="5"/>
  <c r="E133" i="5" s="1"/>
  <c r="Y49" i="5"/>
  <c r="Y17" i="5"/>
  <c r="F128" i="5"/>
  <c r="I128" i="5"/>
  <c r="H128" i="5"/>
  <c r="G128" i="5"/>
  <c r="I129" i="5"/>
  <c r="G129" i="5"/>
  <c r="E121" i="5"/>
  <c r="D44" i="25" s="1"/>
  <c r="D121" i="5"/>
  <c r="C44" i="25" s="1"/>
  <c r="E41" i="25"/>
  <c r="E42" i="25" s="1"/>
  <c r="E46" i="25" s="1"/>
  <c r="E29" i="25" s="1"/>
  <c r="D76" i="5"/>
  <c r="D106" i="5" s="1"/>
  <c r="L28" i="5" l="1"/>
  <c r="H78" i="5"/>
  <c r="H107" i="5" s="1"/>
  <c r="H119" i="5"/>
  <c r="H123" i="5" s="1"/>
  <c r="G41" i="25"/>
  <c r="G42" i="25" s="1"/>
  <c r="G46" i="25" s="1"/>
  <c r="G29" i="25" s="1"/>
  <c r="G30" i="25" s="1"/>
  <c r="F78" i="5"/>
  <c r="F107" i="5" s="1"/>
  <c r="E76" i="5"/>
  <c r="J76" i="5" s="1"/>
  <c r="E30" i="25"/>
  <c r="H174" i="5"/>
  <c r="H79" i="25" s="1"/>
  <c r="H89" i="25" s="1"/>
  <c r="D78" i="5"/>
  <c r="D107" i="5" s="1"/>
  <c r="J77" i="5"/>
  <c r="D45" i="25"/>
  <c r="C56" i="25"/>
  <c r="C45" i="25"/>
  <c r="I44" i="25"/>
  <c r="I168" i="5"/>
  <c r="C64" i="25" s="1"/>
  <c r="D120" i="5"/>
  <c r="C41" i="25"/>
  <c r="D174" i="5"/>
  <c r="C79" i="25" s="1"/>
  <c r="C89" i="25" s="1"/>
  <c r="C40" i="25"/>
  <c r="I40" i="25" s="1"/>
  <c r="D119" i="5"/>
  <c r="E128" i="5"/>
  <c r="D51" i="25" s="1"/>
  <c r="D31" i="25"/>
  <c r="D42" i="25"/>
  <c r="C51" i="25"/>
  <c r="F52" i="25"/>
  <c r="G51" i="25"/>
  <c r="H52" i="25"/>
  <c r="C52" i="25"/>
  <c r="E51" i="25"/>
  <c r="G52" i="25"/>
  <c r="F51" i="25"/>
  <c r="H51" i="25"/>
  <c r="J122" i="5"/>
  <c r="E129" i="5"/>
  <c r="D52" i="25" s="1"/>
  <c r="J117" i="5"/>
  <c r="E119" i="5"/>
  <c r="F129" i="5"/>
  <c r="E52" i="25" s="1"/>
  <c r="D132" i="5"/>
  <c r="C55" i="25" s="1"/>
  <c r="E132" i="5"/>
  <c r="D55" i="25" s="1"/>
  <c r="E120" i="5"/>
  <c r="D43" i="25" s="1"/>
  <c r="Y31" i="5"/>
  <c r="E174" i="5"/>
  <c r="D79" i="25" s="1"/>
  <c r="D89" i="25" s="1"/>
  <c r="G130" i="5"/>
  <c r="F31" i="26" s="1"/>
  <c r="F33" i="26" s="1"/>
  <c r="I130" i="5"/>
  <c r="D130" i="5"/>
  <c r="H130" i="5"/>
  <c r="J118" i="5"/>
  <c r="K129" i="5" s="1"/>
  <c r="F119" i="5"/>
  <c r="F123" i="5" s="1"/>
  <c r="J121" i="5"/>
  <c r="I170" i="5"/>
  <c r="E64" i="25" s="1"/>
  <c r="E74" i="25" s="1"/>
  <c r="G174" i="5"/>
  <c r="G79" i="25" s="1"/>
  <c r="G89" i="25" s="1"/>
  <c r="I41" i="25" l="1"/>
  <c r="J52" i="25" s="1"/>
  <c r="A60" i="25" s="1"/>
  <c r="E106" i="5"/>
  <c r="E78" i="5"/>
  <c r="E107" i="5" s="1"/>
  <c r="J107" i="5" s="1"/>
  <c r="F13" i="26"/>
  <c r="F150" i="26"/>
  <c r="H137" i="5"/>
  <c r="H139" i="5" s="1"/>
  <c r="G31" i="26"/>
  <c r="G33" i="26" s="1"/>
  <c r="I137" i="5"/>
  <c r="I139" i="5" s="1"/>
  <c r="H31" i="26"/>
  <c r="H33" i="26" s="1"/>
  <c r="D137" i="5"/>
  <c r="C31" i="26"/>
  <c r="I45" i="25"/>
  <c r="F174" i="5"/>
  <c r="F79" i="25" s="1"/>
  <c r="F89" i="25" s="1"/>
  <c r="I55" i="25"/>
  <c r="D123" i="5"/>
  <c r="C43" i="25"/>
  <c r="I43" i="25" s="1"/>
  <c r="D131" i="5"/>
  <c r="C54" i="25" s="1"/>
  <c r="C94" i="25"/>
  <c r="C104" i="25" s="1"/>
  <c r="J133" i="5"/>
  <c r="D56" i="25"/>
  <c r="I56" i="25" s="1"/>
  <c r="D46" i="25"/>
  <c r="D29" i="25" s="1"/>
  <c r="J128" i="5"/>
  <c r="C31" i="25"/>
  <c r="I31" i="25" s="1"/>
  <c r="C42" i="25"/>
  <c r="H53" i="25"/>
  <c r="H57" i="25" s="1"/>
  <c r="C74" i="25"/>
  <c r="E79" i="25"/>
  <c r="E53" i="25"/>
  <c r="E57" i="25" s="1"/>
  <c r="I52" i="25"/>
  <c r="F53" i="25"/>
  <c r="F57" i="25" s="1"/>
  <c r="D53" i="25"/>
  <c r="G53" i="25"/>
  <c r="G57" i="25" s="1"/>
  <c r="I51" i="25"/>
  <c r="C53" i="25"/>
  <c r="E130" i="5"/>
  <c r="E94" i="25"/>
  <c r="E104" i="25" s="1"/>
  <c r="D94" i="25"/>
  <c r="D104" i="25" s="1"/>
  <c r="E123" i="5"/>
  <c r="E131" i="5"/>
  <c r="D54" i="25" s="1"/>
  <c r="J120" i="5"/>
  <c r="F130" i="5"/>
  <c r="J129" i="5"/>
  <c r="G137" i="5"/>
  <c r="G139" i="5" s="1"/>
  <c r="J132" i="5"/>
  <c r="J119" i="5"/>
  <c r="H134" i="5"/>
  <c r="G35" i="26" s="1"/>
  <c r="G134" i="5"/>
  <c r="F35" i="26" s="1"/>
  <c r="I134" i="5"/>
  <c r="H35" i="26" s="1"/>
  <c r="I169" i="5"/>
  <c r="D64" i="25" s="1"/>
  <c r="D74" i="25" s="1"/>
  <c r="F94" i="25"/>
  <c r="F104" i="25" s="1"/>
  <c r="C13" i="25"/>
  <c r="I42" i="25" l="1"/>
  <c r="C33" i="26"/>
  <c r="D79" i="5" s="1"/>
  <c r="J78" i="5"/>
  <c r="D13" i="25" s="1"/>
  <c r="D30" i="25"/>
  <c r="H17" i="26"/>
  <c r="F17" i="26"/>
  <c r="G17" i="26"/>
  <c r="F154" i="26"/>
  <c r="G154" i="26"/>
  <c r="H13" i="26"/>
  <c r="H150" i="26"/>
  <c r="E137" i="5"/>
  <c r="D31" i="26"/>
  <c r="H154" i="26"/>
  <c r="F134" i="5"/>
  <c r="E35" i="26" s="1"/>
  <c r="E31" i="26"/>
  <c r="E33" i="26" s="1"/>
  <c r="C150" i="26"/>
  <c r="C13" i="26"/>
  <c r="G13" i="26"/>
  <c r="G150" i="26"/>
  <c r="F15" i="26"/>
  <c r="F152" i="26"/>
  <c r="C23" i="25"/>
  <c r="C46" i="25"/>
  <c r="C29" i="25" s="1"/>
  <c r="I46" i="25"/>
  <c r="D134" i="5"/>
  <c r="C35" i="26" s="1"/>
  <c r="I54" i="25"/>
  <c r="D138" i="5"/>
  <c r="D139" i="5" s="1"/>
  <c r="E138" i="5"/>
  <c r="D57" i="25"/>
  <c r="J130" i="5"/>
  <c r="I64" i="25"/>
  <c r="I74" i="25" s="1"/>
  <c r="E89" i="25"/>
  <c r="I79" i="25"/>
  <c r="I89" i="25" s="1"/>
  <c r="M94" i="25"/>
  <c r="M104" i="25" s="1"/>
  <c r="C57" i="25"/>
  <c r="I53" i="25"/>
  <c r="J106" i="5"/>
  <c r="J123" i="5"/>
  <c r="J131" i="5"/>
  <c r="E134" i="5"/>
  <c r="D35" i="26" s="1"/>
  <c r="F137" i="5"/>
  <c r="F139" i="5" s="1"/>
  <c r="I174" i="5"/>
  <c r="D33" i="26" l="1"/>
  <c r="C30" i="25"/>
  <c r="E17" i="26"/>
  <c r="D17" i="26"/>
  <c r="C17" i="26"/>
  <c r="E139" i="5"/>
  <c r="J16" i="26"/>
  <c r="J15" i="26"/>
  <c r="C15" i="26"/>
  <c r="C152" i="26"/>
  <c r="D154" i="26"/>
  <c r="C154" i="26"/>
  <c r="I35" i="26"/>
  <c r="E150" i="26"/>
  <c r="E13" i="26"/>
  <c r="D150" i="26"/>
  <c r="D13" i="26"/>
  <c r="H15" i="26"/>
  <c r="H152" i="26"/>
  <c r="G152" i="26"/>
  <c r="G15" i="26"/>
  <c r="I31" i="26"/>
  <c r="E154" i="26"/>
  <c r="S174" i="5"/>
  <c r="I175" i="5"/>
  <c r="J51" i="25"/>
  <c r="I29" i="25"/>
  <c r="J138" i="5"/>
  <c r="D23" i="25"/>
  <c r="I57" i="25"/>
  <c r="J53" i="25"/>
  <c r="J134" i="5"/>
  <c r="J137" i="5"/>
  <c r="A59" i="25" l="1"/>
  <c r="I30" i="25"/>
  <c r="I17" i="26"/>
  <c r="I150" i="26"/>
  <c r="I154" i="26"/>
  <c r="J139" i="5"/>
  <c r="I13" i="26"/>
  <c r="K13" i="26" s="1"/>
  <c r="D14" i="26" s="1"/>
  <c r="E15" i="26"/>
  <c r="E152" i="26"/>
  <c r="D15" i="26"/>
  <c r="D152" i="26"/>
  <c r="I33" i="26"/>
  <c r="K138" i="5"/>
  <c r="K137" i="5"/>
  <c r="C143" i="5" l="1"/>
  <c r="C142" i="5"/>
  <c r="C141" i="5"/>
  <c r="B142" i="5"/>
  <c r="L142" i="5" s="1"/>
  <c r="B143" i="5"/>
  <c r="L143" i="5" s="1"/>
  <c r="B141" i="5"/>
  <c r="L137" i="5" s="1"/>
  <c r="N128" i="26"/>
  <c r="N104" i="26"/>
  <c r="N116" i="26"/>
  <c r="N68" i="26"/>
  <c r="N80" i="26"/>
  <c r="N92" i="26"/>
  <c r="N140" i="26"/>
  <c r="N56" i="26"/>
  <c r="N44" i="26"/>
  <c r="F14" i="26"/>
  <c r="G14" i="26"/>
  <c r="N32" i="26"/>
  <c r="C14" i="26"/>
  <c r="H14" i="26"/>
  <c r="E14" i="26"/>
  <c r="I15" i="26"/>
  <c r="K15" i="26" s="1"/>
  <c r="I152" i="26"/>
  <c r="K139" i="5"/>
  <c r="N82" i="26" l="1"/>
  <c r="N94" i="26"/>
  <c r="N70" i="26"/>
  <c r="N106" i="26"/>
  <c r="N58" i="26"/>
  <c r="N130" i="26"/>
  <c r="N118" i="26"/>
  <c r="N142" i="26"/>
  <c r="N46" i="26"/>
  <c r="N34" i="26"/>
  <c r="F16" i="26"/>
  <c r="H16" i="26"/>
  <c r="G16" i="26"/>
  <c r="C16" i="26"/>
  <c r="E16" i="26"/>
  <c r="D16" i="26"/>
  <c r="L141" i="5"/>
  <c r="L139" i="5" s="1"/>
  <c r="H72" i="26"/>
  <c r="I79" i="16"/>
  <c r="I108" i="16" s="1"/>
  <c r="D144" i="26"/>
  <c r="E79" i="22"/>
  <c r="E108" i="22" s="1"/>
  <c r="I80" i="26"/>
  <c r="C84" i="26"/>
  <c r="E144" i="26"/>
  <c r="F79" i="22"/>
  <c r="F108" i="22" s="1"/>
  <c r="F120" i="26"/>
  <c r="G79" i="20"/>
  <c r="G108" i="20" s="1"/>
  <c r="C72" i="26"/>
  <c r="H79" i="18"/>
  <c r="H108" i="18" s="1"/>
  <c r="G96" i="26"/>
  <c r="G79" i="17"/>
  <c r="G108" i="17" s="1"/>
  <c r="F84" i="26"/>
  <c r="H144" i="26"/>
  <c r="I79" i="22"/>
  <c r="I108" i="22" s="1"/>
  <c r="H79" i="17"/>
  <c r="H108" i="17" s="1"/>
  <c r="G84" i="26"/>
  <c r="D36" i="26"/>
  <c r="E79" i="5"/>
  <c r="E108" i="5" s="1"/>
  <c r="E79" i="21"/>
  <c r="E108" i="21" s="1"/>
  <c r="D132" i="26"/>
  <c r="G79" i="15"/>
  <c r="G108" i="15" s="1"/>
  <c r="F60" i="26"/>
  <c r="D96" i="26"/>
  <c r="E79" i="18"/>
  <c r="E108" i="18" s="1"/>
  <c r="H120" i="26"/>
  <c r="I79" i="20"/>
  <c r="I108" i="20" s="1"/>
  <c r="C36" i="26"/>
  <c r="H79" i="15"/>
  <c r="H108" i="15" s="1"/>
  <c r="G60" i="26"/>
  <c r="E96" i="26"/>
  <c r="F79" i="18"/>
  <c r="F108" i="18" s="1"/>
  <c r="C132" i="26"/>
  <c r="I79" i="5"/>
  <c r="I108" i="5" s="1"/>
  <c r="H36" i="26"/>
  <c r="F72" i="26"/>
  <c r="G79" i="16"/>
  <c r="G108" i="16" s="1"/>
  <c r="E79" i="19"/>
  <c r="E108" i="19" s="1"/>
  <c r="D108" i="26"/>
  <c r="H132" i="26"/>
  <c r="I79" i="21"/>
  <c r="I108" i="21" s="1"/>
  <c r="H79" i="11"/>
  <c r="H108" i="11" s="1"/>
  <c r="G48" i="26"/>
  <c r="E84" i="26"/>
  <c r="F79" i="17"/>
  <c r="F108" i="17" s="1"/>
  <c r="C120" i="26"/>
  <c r="G144" i="26"/>
  <c r="H79" i="22"/>
  <c r="H108" i="22" s="1"/>
  <c r="E79" i="11"/>
  <c r="E108" i="11" s="1"/>
  <c r="D48" i="26"/>
  <c r="F108" i="26"/>
  <c r="G79" i="19"/>
  <c r="G108" i="19" s="1"/>
  <c r="F79" i="11"/>
  <c r="F108" i="11" s="1"/>
  <c r="H79" i="19"/>
  <c r="H108" i="19" s="1"/>
  <c r="G108" i="26"/>
  <c r="E79" i="15"/>
  <c r="E108" i="15" s="1"/>
  <c r="D60" i="26"/>
  <c r="I79" i="17"/>
  <c r="I108" i="17" s="1"/>
  <c r="H84" i="26"/>
  <c r="F79" i="5"/>
  <c r="F108" i="5" s="1"/>
  <c r="E36" i="26"/>
  <c r="E132" i="26"/>
  <c r="F79" i="21"/>
  <c r="F108" i="21" s="1"/>
  <c r="H48" i="26"/>
  <c r="I79" i="11"/>
  <c r="I108" i="11" s="1"/>
  <c r="E79" i="20"/>
  <c r="E108" i="20" s="1"/>
  <c r="D120" i="26"/>
  <c r="C60" i="26"/>
  <c r="F79" i="20"/>
  <c r="F108" i="20" s="1"/>
  <c r="E120" i="26"/>
  <c r="I79" i="15"/>
  <c r="I108" i="15" s="1"/>
  <c r="H60" i="26"/>
  <c r="G79" i="18"/>
  <c r="G108" i="18" s="1"/>
  <c r="F96" i="26"/>
  <c r="C48" i="26"/>
  <c r="H79" i="16"/>
  <c r="H108" i="16" s="1"/>
  <c r="G72" i="26"/>
  <c r="E108" i="26"/>
  <c r="F79" i="19"/>
  <c r="F108" i="19" s="1"/>
  <c r="C144" i="26"/>
  <c r="G79" i="5"/>
  <c r="G108" i="5" s="1"/>
  <c r="F36" i="26"/>
  <c r="E79" i="16"/>
  <c r="E108" i="16" s="1"/>
  <c r="D72" i="26"/>
  <c r="I79" i="18"/>
  <c r="I108" i="18" s="1"/>
  <c r="H96" i="26"/>
  <c r="G79" i="21"/>
  <c r="G108" i="21" s="1"/>
  <c r="F132" i="26"/>
  <c r="G36" i="26"/>
  <c r="H79" i="5"/>
  <c r="H108" i="5" s="1"/>
  <c r="E72" i="26"/>
  <c r="F79" i="16"/>
  <c r="F108" i="16" s="1"/>
  <c r="C108" i="26"/>
  <c r="H79" i="21"/>
  <c r="H108" i="21" s="1"/>
  <c r="G132" i="26"/>
  <c r="G79" i="11"/>
  <c r="G108" i="11" s="1"/>
  <c r="F48" i="26"/>
  <c r="E79" i="17"/>
  <c r="E108" i="17" s="1"/>
  <c r="D84" i="26"/>
  <c r="H108" i="26"/>
  <c r="I79" i="19"/>
  <c r="I108" i="19" s="1"/>
  <c r="G79" i="22"/>
  <c r="G108" i="22" s="1"/>
  <c r="F144" i="26"/>
  <c r="F79" i="15"/>
  <c r="F108" i="15" s="1"/>
  <c r="E60" i="26"/>
  <c r="C96" i="26"/>
  <c r="H79" i="20"/>
  <c r="H108" i="20" s="1"/>
  <c r="G120" i="26"/>
  <c r="I68" i="26"/>
  <c r="I56" i="26"/>
  <c r="I44" i="26"/>
  <c r="I140" i="26"/>
  <c r="I32" i="26"/>
  <c r="I128" i="26"/>
  <c r="I116" i="26"/>
  <c r="I104" i="26"/>
  <c r="I92" i="26"/>
  <c r="O145" i="26" l="1"/>
  <c r="O109" i="26"/>
  <c r="O49" i="26"/>
  <c r="O61" i="26"/>
  <c r="O85" i="26"/>
  <c r="O97" i="26"/>
  <c r="O133" i="26"/>
  <c r="O121" i="26"/>
  <c r="O73" i="26"/>
  <c r="O37" i="26"/>
  <c r="D108" i="18"/>
  <c r="J108" i="18" s="1"/>
  <c r="J79" i="18"/>
  <c r="I132" i="26"/>
  <c r="I151" i="26"/>
  <c r="D108" i="19"/>
  <c r="J108" i="19" s="1"/>
  <c r="J79" i="19"/>
  <c r="F18" i="26"/>
  <c r="F155" i="26"/>
  <c r="D108" i="11"/>
  <c r="J108" i="11" s="1"/>
  <c r="J79" i="11"/>
  <c r="D108" i="15"/>
  <c r="J108" i="15" s="1"/>
  <c r="J79" i="15"/>
  <c r="H155" i="26"/>
  <c r="H18" i="26"/>
  <c r="D108" i="17"/>
  <c r="J108" i="17" s="1"/>
  <c r="J79" i="17"/>
  <c r="I108" i="26"/>
  <c r="G155" i="26"/>
  <c r="G18" i="26"/>
  <c r="I60" i="26"/>
  <c r="D108" i="20"/>
  <c r="J108" i="20" s="1"/>
  <c r="J79" i="20"/>
  <c r="D108" i="5"/>
  <c r="J108" i="5" s="1"/>
  <c r="J79" i="5"/>
  <c r="I96" i="26"/>
  <c r="J79" i="16"/>
  <c r="D108" i="16"/>
  <c r="J108" i="16" s="1"/>
  <c r="I48" i="26"/>
  <c r="I120" i="26"/>
  <c r="C18" i="26"/>
  <c r="I36" i="26"/>
  <c r="C155" i="26"/>
  <c r="D155" i="26"/>
  <c r="D18" i="26"/>
  <c r="I144" i="26"/>
  <c r="I84" i="26"/>
  <c r="J79" i="22"/>
  <c r="D108" i="22"/>
  <c r="J108" i="22" s="1"/>
  <c r="E155" i="26"/>
  <c r="E18" i="26"/>
  <c r="D108" i="21"/>
  <c r="J108" i="21" s="1"/>
  <c r="J79" i="21"/>
  <c r="I72" i="26"/>
  <c r="I16" i="26"/>
  <c r="P30" i="26"/>
  <c r="K16" i="26" l="1"/>
  <c r="A16" i="26" s="1"/>
  <c r="I155" i="26"/>
  <c r="I18" i="26"/>
  <c r="K18" i="26" s="1"/>
  <c r="H146" i="26" l="1"/>
  <c r="G146" i="26"/>
  <c r="F146" i="26"/>
  <c r="E146" i="26"/>
  <c r="D146" i="26"/>
  <c r="C146" i="26"/>
  <c r="H134" i="26"/>
  <c r="G134" i="26"/>
  <c r="F134" i="26"/>
  <c r="E134" i="26"/>
  <c r="D134" i="26"/>
  <c r="C134" i="26"/>
  <c r="H122" i="26"/>
  <c r="G122" i="26"/>
  <c r="F122" i="26"/>
  <c r="E122" i="26"/>
  <c r="D122" i="26"/>
  <c r="C122" i="26"/>
  <c r="H110" i="26"/>
  <c r="G110" i="26"/>
  <c r="F110" i="26"/>
  <c r="E110" i="26"/>
  <c r="D110" i="26"/>
  <c r="C110" i="26"/>
  <c r="H98" i="26"/>
  <c r="G98" i="26"/>
  <c r="F98" i="26"/>
  <c r="E98" i="26"/>
  <c r="D98" i="26"/>
  <c r="C98" i="26"/>
  <c r="H86" i="26"/>
  <c r="G86" i="26"/>
  <c r="F86" i="26"/>
  <c r="E86" i="26"/>
  <c r="D86" i="26"/>
  <c r="C86" i="26"/>
  <c r="H74" i="26"/>
  <c r="G74" i="26"/>
  <c r="F74" i="26"/>
  <c r="E74" i="26"/>
  <c r="D74" i="26"/>
  <c r="C74" i="26"/>
  <c r="H62" i="26"/>
  <c r="G62" i="26"/>
  <c r="F62" i="26"/>
  <c r="E62" i="26"/>
  <c r="D62" i="26"/>
  <c r="C62" i="26"/>
  <c r="H50" i="26"/>
  <c r="G50" i="26"/>
  <c r="F50" i="26"/>
  <c r="G82" i="11" s="1"/>
  <c r="E50" i="26"/>
  <c r="D50" i="26"/>
  <c r="C50" i="26"/>
  <c r="H38" i="26"/>
  <c r="G38" i="26"/>
  <c r="F38" i="26"/>
  <c r="E38" i="26"/>
  <c r="D38" i="26"/>
  <c r="C38" i="26"/>
  <c r="N145" i="26"/>
  <c r="C136" i="26" s="1"/>
  <c r="N133" i="26"/>
  <c r="C124" i="26" s="1"/>
  <c r="N121" i="26"/>
  <c r="C112" i="26" s="1"/>
  <c r="N109" i="26"/>
  <c r="C100" i="26" s="1"/>
  <c r="N97" i="26"/>
  <c r="C88" i="26" s="1"/>
  <c r="N85" i="26"/>
  <c r="C76" i="26" s="1"/>
  <c r="N73" i="26"/>
  <c r="C64" i="26" s="1"/>
  <c r="N61" i="26"/>
  <c r="C52" i="26" s="1"/>
  <c r="N49" i="26"/>
  <c r="C40" i="26" s="1"/>
  <c r="N37" i="26"/>
  <c r="C28" i="26" s="1"/>
  <c r="E82" i="20" l="1"/>
  <c r="E80" i="20" s="1"/>
  <c r="E109" i="20" s="1"/>
  <c r="E156" i="26"/>
  <c r="C156" i="26"/>
  <c r="D156" i="26"/>
  <c r="F156" i="26"/>
  <c r="G156" i="26"/>
  <c r="H156" i="26"/>
  <c r="G82" i="17"/>
  <c r="G111" i="17" s="1"/>
  <c r="I82" i="11"/>
  <c r="I80" i="11" s="1"/>
  <c r="I109" i="11" s="1"/>
  <c r="F82" i="16"/>
  <c r="F81" i="16" s="1"/>
  <c r="F110" i="16" s="1"/>
  <c r="H82" i="20"/>
  <c r="H81" i="20" s="1"/>
  <c r="H110" i="20" s="1"/>
  <c r="I82" i="22"/>
  <c r="I80" i="22" s="1"/>
  <c r="I109" i="22" s="1"/>
  <c r="H82" i="22"/>
  <c r="H80" i="22" s="1"/>
  <c r="H109" i="22" s="1"/>
  <c r="I73" i="26"/>
  <c r="I145" i="26"/>
  <c r="I37" i="26"/>
  <c r="I61" i="26"/>
  <c r="I109" i="26"/>
  <c r="I85" i="26"/>
  <c r="I121" i="26"/>
  <c r="I133" i="26"/>
  <c r="G80" i="11"/>
  <c r="G109" i="11" s="1"/>
  <c r="G111" i="11"/>
  <c r="G81" i="11"/>
  <c r="G110" i="11" s="1"/>
  <c r="I97" i="26"/>
  <c r="I49" i="26"/>
  <c r="G82" i="15"/>
  <c r="H82" i="11"/>
  <c r="F82" i="22"/>
  <c r="I82" i="17"/>
  <c r="F82" i="21"/>
  <c r="E82" i="15"/>
  <c r="E82" i="18"/>
  <c r="F82" i="11"/>
  <c r="F82" i="19"/>
  <c r="F82" i="15"/>
  <c r="G82" i="21"/>
  <c r="I82" i="16"/>
  <c r="H82" i="18"/>
  <c r="H82" i="15"/>
  <c r="E82" i="21"/>
  <c r="E82" i="16"/>
  <c r="H82" i="19"/>
  <c r="E82" i="11"/>
  <c r="I82" i="20"/>
  <c r="H82" i="17"/>
  <c r="E82" i="22"/>
  <c r="E82" i="19"/>
  <c r="I82" i="21"/>
  <c r="H82" i="16"/>
  <c r="I82" i="15"/>
  <c r="H82" i="21"/>
  <c r="F82" i="18"/>
  <c r="G82" i="16"/>
  <c r="I82" i="19"/>
  <c r="G82" i="18"/>
  <c r="G82" i="19"/>
  <c r="E82" i="17"/>
  <c r="G82" i="20"/>
  <c r="I82" i="18"/>
  <c r="F82" i="20"/>
  <c r="F82" i="17"/>
  <c r="G82" i="22"/>
  <c r="E111" i="20" l="1"/>
  <c r="E81" i="20"/>
  <c r="E110" i="20" s="1"/>
  <c r="G81" i="17"/>
  <c r="G110" i="17" s="1"/>
  <c r="G80" i="17"/>
  <c r="G109" i="17" s="1"/>
  <c r="I81" i="11"/>
  <c r="I110" i="11" s="1"/>
  <c r="I111" i="11"/>
  <c r="F80" i="16"/>
  <c r="F109" i="16" s="1"/>
  <c r="F111" i="16"/>
  <c r="I111" i="22"/>
  <c r="I81" i="22"/>
  <c r="I110" i="22" s="1"/>
  <c r="H81" i="22"/>
  <c r="H110" i="22" s="1"/>
  <c r="H80" i="20"/>
  <c r="H109" i="20" s="1"/>
  <c r="H111" i="22"/>
  <c r="H111" i="20"/>
  <c r="D82" i="22"/>
  <c r="I146" i="26"/>
  <c r="G80" i="18"/>
  <c r="G109" i="18" s="1"/>
  <c r="G81" i="18"/>
  <c r="G110" i="18" s="1"/>
  <c r="G111" i="18"/>
  <c r="E80" i="11"/>
  <c r="E109" i="11" s="1"/>
  <c r="E111" i="11"/>
  <c r="E81" i="11"/>
  <c r="F80" i="20"/>
  <c r="F109" i="20" s="1"/>
  <c r="F81" i="20"/>
  <c r="F110" i="20" s="1"/>
  <c r="F111" i="20"/>
  <c r="H80" i="21"/>
  <c r="H109" i="21" s="1"/>
  <c r="H111" i="21"/>
  <c r="H81" i="21"/>
  <c r="H110" i="21" s="1"/>
  <c r="H80" i="16"/>
  <c r="H109" i="16" s="1"/>
  <c r="H111" i="16"/>
  <c r="H81" i="16"/>
  <c r="H110" i="16" s="1"/>
  <c r="E80" i="19"/>
  <c r="E109" i="19" s="1"/>
  <c r="E81" i="19"/>
  <c r="E110" i="19" s="1"/>
  <c r="E111" i="19"/>
  <c r="I80" i="16"/>
  <c r="I109" i="16" s="1"/>
  <c r="I81" i="16"/>
  <c r="I110" i="16" s="1"/>
  <c r="I111" i="16"/>
  <c r="F80" i="15"/>
  <c r="F109" i="15" s="1"/>
  <c r="F111" i="15"/>
  <c r="F81" i="15"/>
  <c r="F110" i="15" s="1"/>
  <c r="E80" i="15"/>
  <c r="E109" i="15" s="1"/>
  <c r="E111" i="15"/>
  <c r="E81" i="15"/>
  <c r="E110" i="15" s="1"/>
  <c r="G80" i="22"/>
  <c r="G109" i="22" s="1"/>
  <c r="G81" i="22"/>
  <c r="G110" i="22" s="1"/>
  <c r="G111" i="22"/>
  <c r="I80" i="18"/>
  <c r="I109" i="18" s="1"/>
  <c r="I81" i="18"/>
  <c r="I110" i="18" s="1"/>
  <c r="I111" i="18"/>
  <c r="E80" i="17"/>
  <c r="E109" i="17" s="1"/>
  <c r="E81" i="17"/>
  <c r="E110" i="17" s="1"/>
  <c r="E111" i="17"/>
  <c r="I80" i="19"/>
  <c r="I109" i="19" s="1"/>
  <c r="I111" i="19"/>
  <c r="I81" i="19"/>
  <c r="I110" i="19" s="1"/>
  <c r="G82" i="5"/>
  <c r="F19" i="26"/>
  <c r="F157" i="26"/>
  <c r="F34" i="25" s="1"/>
  <c r="D82" i="17"/>
  <c r="I86" i="26"/>
  <c r="E80" i="22"/>
  <c r="E109" i="22" s="1"/>
  <c r="E111" i="22"/>
  <c r="E81" i="22"/>
  <c r="E110" i="22" s="1"/>
  <c r="D82" i="18"/>
  <c r="I98" i="26"/>
  <c r="D82" i="16"/>
  <c r="I74" i="26"/>
  <c r="E80" i="21"/>
  <c r="E109" i="21" s="1"/>
  <c r="E81" i="21"/>
  <c r="E110" i="21" s="1"/>
  <c r="E111" i="21"/>
  <c r="F82" i="5"/>
  <c r="E157" i="26"/>
  <c r="E34" i="25" s="1"/>
  <c r="E19" i="26"/>
  <c r="F80" i="19"/>
  <c r="F109" i="19" s="1"/>
  <c r="F81" i="19"/>
  <c r="F110" i="19" s="1"/>
  <c r="F111" i="19"/>
  <c r="F111" i="21"/>
  <c r="F80" i="21"/>
  <c r="F109" i="21" s="1"/>
  <c r="F81" i="21"/>
  <c r="F110" i="21" s="1"/>
  <c r="H80" i="11"/>
  <c r="H109" i="11" s="1"/>
  <c r="H81" i="11"/>
  <c r="H110" i="11" s="1"/>
  <c r="H111" i="11"/>
  <c r="I156" i="26"/>
  <c r="D82" i="5"/>
  <c r="C19" i="26"/>
  <c r="I38" i="26"/>
  <c r="C157" i="26"/>
  <c r="G80" i="20"/>
  <c r="G109" i="20" s="1"/>
  <c r="G81" i="20"/>
  <c r="G110" i="20" s="1"/>
  <c r="G111" i="20"/>
  <c r="I82" i="5"/>
  <c r="H157" i="26"/>
  <c r="H34" i="25" s="1"/>
  <c r="H19" i="26"/>
  <c r="D82" i="19"/>
  <c r="I110" i="26"/>
  <c r="G80" i="16"/>
  <c r="G109" i="16" s="1"/>
  <c r="G81" i="16"/>
  <c r="G110" i="16" s="1"/>
  <c r="G111" i="16"/>
  <c r="D82" i="20"/>
  <c r="I122" i="26"/>
  <c r="I111" i="21"/>
  <c r="I81" i="21"/>
  <c r="I110" i="21" s="1"/>
  <c r="I80" i="21"/>
  <c r="I109" i="21" s="1"/>
  <c r="H80" i="17"/>
  <c r="H109" i="17" s="1"/>
  <c r="H81" i="17"/>
  <c r="H110" i="17" s="1"/>
  <c r="H111" i="17"/>
  <c r="H80" i="19"/>
  <c r="H109" i="19" s="1"/>
  <c r="H81" i="19"/>
  <c r="H110" i="19" s="1"/>
  <c r="H111" i="19"/>
  <c r="H80" i="15"/>
  <c r="H109" i="15" s="1"/>
  <c r="H111" i="15"/>
  <c r="H81" i="15"/>
  <c r="H110" i="15" s="1"/>
  <c r="E82" i="5"/>
  <c r="D19" i="26"/>
  <c r="D157" i="26"/>
  <c r="D34" i="25" s="1"/>
  <c r="F80" i="11"/>
  <c r="F109" i="11" s="1"/>
  <c r="F81" i="11"/>
  <c r="F110" i="11" s="1"/>
  <c r="F111" i="11"/>
  <c r="I80" i="17"/>
  <c r="I109" i="17" s="1"/>
  <c r="I81" i="17"/>
  <c r="I110" i="17" s="1"/>
  <c r="I111" i="17"/>
  <c r="D82" i="11"/>
  <c r="I50" i="26"/>
  <c r="F80" i="17"/>
  <c r="F109" i="17" s="1"/>
  <c r="F81" i="17"/>
  <c r="F110" i="17" s="1"/>
  <c r="F111" i="17"/>
  <c r="D82" i="21"/>
  <c r="I134" i="26"/>
  <c r="G80" i="19"/>
  <c r="G109" i="19" s="1"/>
  <c r="G81" i="19"/>
  <c r="G110" i="19" s="1"/>
  <c r="G111" i="19"/>
  <c r="D82" i="15"/>
  <c r="I62" i="26"/>
  <c r="F80" i="18"/>
  <c r="F109" i="18" s="1"/>
  <c r="F81" i="18"/>
  <c r="F110" i="18" s="1"/>
  <c r="F111" i="18"/>
  <c r="I80" i="15"/>
  <c r="I109" i="15" s="1"/>
  <c r="I81" i="15"/>
  <c r="I110" i="15" s="1"/>
  <c r="I111" i="15"/>
  <c r="I80" i="20"/>
  <c r="I109" i="20" s="1"/>
  <c r="I81" i="20"/>
  <c r="I110" i="20" s="1"/>
  <c r="I111" i="20"/>
  <c r="E80" i="16"/>
  <c r="E109" i="16" s="1"/>
  <c r="E81" i="16"/>
  <c r="E110" i="16" s="1"/>
  <c r="E111" i="16"/>
  <c r="Q30" i="26"/>
  <c r="H80" i="18"/>
  <c r="H109" i="18" s="1"/>
  <c r="H81" i="18"/>
  <c r="H110" i="18" s="1"/>
  <c r="H111" i="18"/>
  <c r="G80" i="21"/>
  <c r="G109" i="21" s="1"/>
  <c r="G111" i="21"/>
  <c r="G81" i="21"/>
  <c r="G110" i="21" s="1"/>
  <c r="E80" i="18"/>
  <c r="E109" i="18" s="1"/>
  <c r="E111" i="18"/>
  <c r="E81" i="18"/>
  <c r="E110" i="18" s="1"/>
  <c r="F80" i="22"/>
  <c r="F109" i="22" s="1"/>
  <c r="F81" i="22"/>
  <c r="F110" i="22" s="1"/>
  <c r="F111" i="22"/>
  <c r="G80" i="15"/>
  <c r="G109" i="15" s="1"/>
  <c r="G81" i="15"/>
  <c r="G110" i="15" s="1"/>
  <c r="G111" i="15"/>
  <c r="H82" i="5"/>
  <c r="G157" i="26"/>
  <c r="G34" i="25" s="1"/>
  <c r="G19" i="26"/>
  <c r="D80" i="11" l="1"/>
  <c r="D111" i="11"/>
  <c r="J111" i="11" s="1"/>
  <c r="D81" i="11"/>
  <c r="D110" i="11" s="1"/>
  <c r="J82" i="11"/>
  <c r="B83" i="11" s="1"/>
  <c r="D80" i="19"/>
  <c r="D81" i="19"/>
  <c r="D111" i="19"/>
  <c r="J111" i="19" s="1"/>
  <c r="J82" i="19"/>
  <c r="B83" i="19" s="1"/>
  <c r="D80" i="16"/>
  <c r="D81" i="16"/>
  <c r="D111" i="16"/>
  <c r="J111" i="16" s="1"/>
  <c r="J82" i="16"/>
  <c r="B83" i="16" s="1"/>
  <c r="E110" i="11"/>
  <c r="I19" i="26"/>
  <c r="A23" i="26" s="1"/>
  <c r="D80" i="15"/>
  <c r="D81" i="15"/>
  <c r="J82" i="15"/>
  <c r="B83" i="15" s="1"/>
  <c r="D111" i="15"/>
  <c r="J111" i="15" s="1"/>
  <c r="H32" i="25"/>
  <c r="H33" i="25"/>
  <c r="D80" i="5"/>
  <c r="D111" i="5"/>
  <c r="J82" i="5"/>
  <c r="B83" i="5" s="1"/>
  <c r="D81" i="5"/>
  <c r="E32" i="25"/>
  <c r="E33" i="25"/>
  <c r="D80" i="18"/>
  <c r="D81" i="18"/>
  <c r="J82" i="18"/>
  <c r="B83" i="18" s="1"/>
  <c r="D111" i="18"/>
  <c r="J111" i="18" s="1"/>
  <c r="G80" i="5"/>
  <c r="G109" i="5" s="1"/>
  <c r="G111" i="5"/>
  <c r="G81" i="5"/>
  <c r="G110" i="5" s="1"/>
  <c r="H80" i="5"/>
  <c r="H109" i="5" s="1"/>
  <c r="H81" i="5"/>
  <c r="H110" i="5" s="1"/>
  <c r="H111" i="5"/>
  <c r="F33" i="25"/>
  <c r="F32" i="25"/>
  <c r="E80" i="5"/>
  <c r="E109" i="5" s="1"/>
  <c r="E111" i="5"/>
  <c r="E81" i="5"/>
  <c r="E110" i="5" s="1"/>
  <c r="G32" i="25"/>
  <c r="G33" i="25"/>
  <c r="D80" i="21"/>
  <c r="D111" i="21"/>
  <c r="J111" i="21" s="1"/>
  <c r="J82" i="21"/>
  <c r="B83" i="21" s="1"/>
  <c r="D81" i="21"/>
  <c r="D32" i="25"/>
  <c r="D33" i="25"/>
  <c r="D80" i="20"/>
  <c r="D81" i="20"/>
  <c r="D111" i="20"/>
  <c r="J111" i="20" s="1"/>
  <c r="J82" i="20"/>
  <c r="B83" i="20" s="1"/>
  <c r="I80" i="5"/>
  <c r="I109" i="5" s="1"/>
  <c r="I111" i="5"/>
  <c r="I81" i="5"/>
  <c r="I110" i="5" s="1"/>
  <c r="I157" i="26"/>
  <c r="C34" i="25"/>
  <c r="F80" i="5"/>
  <c r="F109" i="5" s="1"/>
  <c r="F81" i="5"/>
  <c r="F110" i="5" s="1"/>
  <c r="F111" i="5"/>
  <c r="D80" i="17"/>
  <c r="D81" i="17"/>
  <c r="J82" i="17"/>
  <c r="B83" i="17" s="1"/>
  <c r="D111" i="17"/>
  <c r="J111" i="17" s="1"/>
  <c r="D80" i="22"/>
  <c r="D81" i="22"/>
  <c r="J82" i="22"/>
  <c r="B83" i="22" s="1"/>
  <c r="D111" i="22"/>
  <c r="J111" i="22" s="1"/>
  <c r="A24" i="26" l="1"/>
  <c r="K19" i="26" s="1"/>
  <c r="A19" i="26" s="1"/>
  <c r="A87" i="26"/>
  <c r="G17" i="25"/>
  <c r="H17" i="25" s="1"/>
  <c r="A123" i="26"/>
  <c r="G20" i="25"/>
  <c r="H20" i="25" s="1"/>
  <c r="A99" i="26"/>
  <c r="G18" i="25"/>
  <c r="H18" i="25" s="1"/>
  <c r="D109" i="5"/>
  <c r="J109" i="5" s="1"/>
  <c r="J80" i="5"/>
  <c r="J86" i="5" s="1"/>
  <c r="A63" i="26"/>
  <c r="G15" i="25"/>
  <c r="H15" i="25" s="1"/>
  <c r="J81" i="17"/>
  <c r="D110" i="17"/>
  <c r="J110" i="17" s="1"/>
  <c r="D110" i="18"/>
  <c r="J110" i="18" s="1"/>
  <c r="J81" i="18"/>
  <c r="J110" i="11"/>
  <c r="J81" i="16"/>
  <c r="D110" i="16"/>
  <c r="J110" i="16" s="1"/>
  <c r="J80" i="22"/>
  <c r="D109" i="22"/>
  <c r="J109" i="22" s="1"/>
  <c r="D109" i="17"/>
  <c r="J109" i="17" s="1"/>
  <c r="J80" i="17"/>
  <c r="J81" i="20"/>
  <c r="D110" i="20"/>
  <c r="J110" i="20" s="1"/>
  <c r="D110" i="21"/>
  <c r="J110" i="21" s="1"/>
  <c r="J81" i="21"/>
  <c r="J80" i="18"/>
  <c r="D109" i="18"/>
  <c r="J109" i="18" s="1"/>
  <c r="G13" i="25"/>
  <c r="J80" i="15"/>
  <c r="D109" i="15"/>
  <c r="J109" i="15" s="1"/>
  <c r="J81" i="11"/>
  <c r="D109" i="16"/>
  <c r="J109" i="16" s="1"/>
  <c r="J80" i="16"/>
  <c r="J80" i="19"/>
  <c r="D109" i="19"/>
  <c r="J109" i="19" s="1"/>
  <c r="J80" i="11"/>
  <c r="D109" i="11"/>
  <c r="J109" i="11" s="1"/>
  <c r="A147" i="26"/>
  <c r="G22" i="25"/>
  <c r="H22" i="25" s="1"/>
  <c r="D110" i="22"/>
  <c r="J110" i="22" s="1"/>
  <c r="J81" i="22"/>
  <c r="D109" i="21"/>
  <c r="J109" i="21" s="1"/>
  <c r="J80" i="21"/>
  <c r="D110" i="5"/>
  <c r="J110" i="5" s="1"/>
  <c r="J81" i="5"/>
  <c r="J88" i="5" s="1"/>
  <c r="D110" i="15"/>
  <c r="J110" i="15" s="1"/>
  <c r="J81" i="15"/>
  <c r="J81" i="19"/>
  <c r="D110" i="19"/>
  <c r="J110" i="19" s="1"/>
  <c r="I34" i="25"/>
  <c r="C33" i="25"/>
  <c r="I33" i="25" s="1"/>
  <c r="C32" i="25"/>
  <c r="I32" i="25" s="1"/>
  <c r="J80" i="20"/>
  <c r="D109" i="20"/>
  <c r="J109" i="20" s="1"/>
  <c r="A135" i="26"/>
  <c r="G21" i="25"/>
  <c r="H21" i="25" s="1"/>
  <c r="J111" i="5"/>
  <c r="A75" i="26"/>
  <c r="G16" i="25"/>
  <c r="H16" i="25" s="1"/>
  <c r="A111" i="26"/>
  <c r="G19" i="25"/>
  <c r="H19" i="25" s="1"/>
  <c r="A51" i="26"/>
  <c r="G14" i="25"/>
  <c r="H14" i="25" s="1"/>
  <c r="J89" i="5" l="1"/>
  <c r="J86" i="20"/>
  <c r="E20" i="25" s="1"/>
  <c r="F13" i="25"/>
  <c r="J88" i="22"/>
  <c r="F22" i="25" s="1"/>
  <c r="J86" i="16"/>
  <c r="E16" i="25" s="1"/>
  <c r="J86" i="18"/>
  <c r="E18" i="25" s="1"/>
  <c r="J86" i="22"/>
  <c r="E22" i="25" s="1"/>
  <c r="E13" i="25"/>
  <c r="J86" i="11"/>
  <c r="E14" i="25" s="1"/>
  <c r="H13" i="25"/>
  <c r="G23" i="25"/>
  <c r="H23" i="25" s="1"/>
  <c r="J88" i="21"/>
  <c r="F21" i="25" s="1"/>
  <c r="J86" i="17"/>
  <c r="E17" i="25" s="1"/>
  <c r="J88" i="18"/>
  <c r="F18" i="25" s="1"/>
  <c r="J88" i="15"/>
  <c r="F15" i="25" s="1"/>
  <c r="J86" i="21"/>
  <c r="E21" i="25" s="1"/>
  <c r="J88" i="11"/>
  <c r="F14" i="25" s="1"/>
  <c r="A39" i="26"/>
  <c r="J86" i="15"/>
  <c r="E15" i="25" s="1"/>
  <c r="J88" i="20"/>
  <c r="F20" i="25" s="1"/>
  <c r="J88" i="17"/>
  <c r="F17" i="25" s="1"/>
  <c r="J88" i="19"/>
  <c r="F19" i="25" s="1"/>
  <c r="J86" i="19"/>
  <c r="E19" i="25" s="1"/>
  <c r="J88" i="16"/>
  <c r="F16" i="25" s="1"/>
  <c r="J89" i="15" l="1"/>
  <c r="J89" i="21"/>
  <c r="J89" i="22"/>
  <c r="J89" i="11"/>
  <c r="J89" i="18"/>
  <c r="J89" i="19"/>
  <c r="J89" i="17"/>
  <c r="J89" i="16"/>
  <c r="J89" i="20"/>
  <c r="I21" i="25" l="1"/>
  <c r="J21" i="25" s="1"/>
  <c r="I15" i="25"/>
  <c r="J15" i="25" s="1"/>
  <c r="I22" i="25"/>
  <c r="J22" i="25" s="1"/>
  <c r="I16" i="25" l="1"/>
  <c r="J16" i="25" s="1"/>
  <c r="I18" i="25"/>
  <c r="J18" i="25" s="1"/>
  <c r="I14" i="25"/>
  <c r="J14" i="25" s="1"/>
  <c r="I19" i="25"/>
  <c r="J19" i="25" s="1"/>
  <c r="I13" i="25"/>
  <c r="I17" i="25"/>
  <c r="J17" i="25" s="1"/>
  <c r="I20" i="25"/>
  <c r="J20" i="25" s="1"/>
  <c r="E23" i="25" l="1"/>
  <c r="I23" i="25"/>
  <c r="J13" i="25"/>
  <c r="J23" i="25" s="1"/>
  <c r="A25" i="25" s="1"/>
  <c r="F23" i="25" l="1"/>
  <c r="A25" i="26"/>
  <c r="I14" i="26" l="1"/>
  <c r="O30" i="26"/>
  <c r="K14" i="26" l="1"/>
  <c r="A14" i="26" s="1"/>
  <c r="L19" i="26"/>
  <c r="N11" i="26" l="1"/>
  <c r="A26" i="26" s="1"/>
  <c r="A22" i="26"/>
  <c r="L16" i="26" s="1"/>
  <c r="L14" i="26" l="1"/>
  <c r="A21" i="26"/>
  <c r="I6" i="26"/>
</calcChain>
</file>

<file path=xl/sharedStrings.xml><?xml version="1.0" encoding="utf-8"?>
<sst xmlns="http://schemas.openxmlformats.org/spreadsheetml/2006/main" count="2298" uniqueCount="389">
  <si>
    <t>Lists</t>
  </si>
  <si>
    <t>(hide this sheet for applicants)</t>
  </si>
  <si>
    <t>Thematic Clusters:</t>
  </si>
  <si>
    <t>TC01 - Industrial Biotechnology</t>
  </si>
  <si>
    <t>TC02 - Agricultural and food biotechnology</t>
  </si>
  <si>
    <t>TC03 - ATMPs and biopharmaceuticals</t>
  </si>
  <si>
    <t>TC04 - Diagnostics and services</t>
  </si>
  <si>
    <t>TC05 - Vaccines &amp; Small Molecules</t>
  </si>
  <si>
    <t>Project Type:</t>
  </si>
  <si>
    <t>Proof of Principle (POP)</t>
  </si>
  <si>
    <t>Proof of Concept (POC)</t>
  </si>
  <si>
    <t>Organization Type:</t>
  </si>
  <si>
    <t>Activity types:</t>
  </si>
  <si>
    <t>Research organization/Knowledge institution</t>
  </si>
  <si>
    <t>1,2,3,4</t>
  </si>
  <si>
    <t>Large Enterprise</t>
  </si>
  <si>
    <t>Medium-sized enterprise</t>
  </si>
  <si>
    <t>1,2,3,4,5</t>
  </si>
  <si>
    <t>Small enterprise</t>
  </si>
  <si>
    <t>Startup company cf. art.22 par. 2 GBER</t>
  </si>
  <si>
    <t>Innovative company cf. art.2.80 GBER</t>
  </si>
  <si>
    <t>Research organization/Knowledge institution - economic activities</t>
  </si>
  <si>
    <t>unused</t>
  </si>
  <si>
    <t>Other</t>
  </si>
  <si>
    <t>Cost types:</t>
  </si>
  <si>
    <t>Direct personnel costs Non permanent employees</t>
  </si>
  <si>
    <t>Direct personnel costs Permanent employees</t>
  </si>
  <si>
    <t>Instruments and Equipment</t>
  </si>
  <si>
    <t>Materials and tools</t>
  </si>
  <si>
    <t>Other goods, work and services</t>
  </si>
  <si>
    <t>Wage cost system:</t>
  </si>
  <si>
    <t>Integral Cost System (IKS)</t>
  </si>
  <si>
    <t>Wage costs + fixed markup</t>
  </si>
  <si>
    <t>Fixed hourly rate</t>
  </si>
  <si>
    <t>VAT:</t>
  </si>
  <si>
    <t>VAT-liable</t>
  </si>
  <si>
    <t>VAT-exempt</t>
  </si>
  <si>
    <t>Activity Type:</t>
  </si>
  <si>
    <t>Fundamental Research (art.25 GBER)</t>
  </si>
  <si>
    <t>Industrial Research (art.25 GBER)</t>
  </si>
  <si>
    <t>Experimental Development (art.25 GBER)</t>
  </si>
  <si>
    <t>Feasibility Studies (art.25 GBER)</t>
  </si>
  <si>
    <t>Innovation Activity for SME (art.28 GBER)</t>
  </si>
  <si>
    <t>Startup Activity (art.22 GBER)</t>
  </si>
  <si>
    <t>Categories costs other goods, work and services:</t>
  </si>
  <si>
    <t>Costs of commercial transfer or actually incurred capital costs for land</t>
  </si>
  <si>
    <t>Instruments and equipment acquisition cost -/- residual value</t>
  </si>
  <si>
    <t>Purchase of materials</t>
  </si>
  <si>
    <t>Cost of contract research, knowledge and patents (use, not acquire and retain)</t>
  </si>
  <si>
    <t>Cost of acquiring and retaining intellectual property rights (not eligible in POP projects)</t>
  </si>
  <si>
    <t>Other operational expenses</t>
  </si>
  <si>
    <t>Costs associated with secondment of highly qualified personnel</t>
  </si>
  <si>
    <t>Costs associated with innovation services and support</t>
  </si>
  <si>
    <t>Appointment:</t>
  </si>
  <si>
    <t>Permanent</t>
  </si>
  <si>
    <t>Temporary</t>
  </si>
  <si>
    <t>Yes/No:</t>
  </si>
  <si>
    <t>Yes</t>
  </si>
  <si>
    <t>No</t>
  </si>
  <si>
    <t>WPs:</t>
  </si>
  <si>
    <t>POP Cells application form</t>
  </si>
  <si>
    <t>Total cost</t>
  </si>
  <si>
    <t>Non-eligible costs</t>
  </si>
  <si>
    <t>Eligible costs</t>
  </si>
  <si>
    <t>Grant Direct personnel costs Non permanent employees</t>
  </si>
  <si>
    <t>Total own contribution</t>
  </si>
  <si>
    <t>Own contribution to eligible costs</t>
  </si>
  <si>
    <t>Requested grant</t>
  </si>
  <si>
    <t>POC Cells application form</t>
  </si>
  <si>
    <t>Of which eligible personnel costs</t>
  </si>
  <si>
    <t>Regels subsidiepercentages</t>
  </si>
  <si>
    <t>(dit tabblad verbergen voor aanvragers)</t>
  </si>
  <si>
    <t>Code</t>
  </si>
  <si>
    <t>Organisatie</t>
  </si>
  <si>
    <t>Activiteit</t>
  </si>
  <si>
    <t>art 25 6b AGVV (15%)</t>
  </si>
  <si>
    <t>art 25 6c AGVV (5%)</t>
  </si>
  <si>
    <t>Subsidiepercentage</t>
  </si>
  <si>
    <t>POP MAX</t>
  </si>
  <si>
    <t>POC MAX</t>
  </si>
  <si>
    <t>Onderzoeksorganisatie/Kennisinstelling - niet economische activiteiten</t>
  </si>
  <si>
    <t>Fundamenteel Onderzoek (art.25 AGVV)</t>
  </si>
  <si>
    <t>Ja</t>
  </si>
  <si>
    <t>Nee</t>
  </si>
  <si>
    <t>Industrieel Onderzoek (art.25 AGVV)</t>
  </si>
  <si>
    <t>Experimentele Ontwikkeling (art.25 AGVV)</t>
  </si>
  <si>
    <t>Haalbaarheidsstudie (art.25 AGVV)</t>
  </si>
  <si>
    <t>Onderzoeksorganisatie/Kennisinstelling - economische activiteiten</t>
  </si>
  <si>
    <t>Grote onderneming</t>
  </si>
  <si>
    <t>Middelgrote onderneming</t>
  </si>
  <si>
    <t>Innovatie activiteit voor KMO (art.28 AGVV)</t>
  </si>
  <si>
    <t>Kleine onderneming</t>
  </si>
  <si>
    <t>Startersbedrijf cf. art.22 lid 2 AGVV</t>
  </si>
  <si>
    <t>Activiteit startersbedrijven (art.22 AGVV)</t>
  </si>
  <si>
    <t>Innovatief startersbedrijf cf. art.2.80 AGVV</t>
  </si>
  <si>
    <t>Overig</t>
  </si>
  <si>
    <t>Explanatory notes</t>
  </si>
  <si>
    <r>
      <rPr>
        <b/>
        <sz val="11"/>
        <color rgb="FF0070C0"/>
        <rFont val="Calibri"/>
        <family val="2"/>
        <scheme val="minor"/>
      </rPr>
      <t xml:space="preserve">Short Budget Form </t>
    </r>
    <r>
      <rPr>
        <b/>
        <sz val="11"/>
        <color theme="1"/>
        <rFont val="Calibri"/>
        <family val="2"/>
        <scheme val="minor"/>
      </rPr>
      <t>for preliminary grant application Biotech Booster, version EN2.09 date 08-10-2026</t>
    </r>
  </si>
  <si>
    <t>This is the simplified budget form for your preliminary grant application for a Proof of Principle (POP) or Proof of Concept (POC) project under the Biotech Booster grant program. The Biotech Booster program receives support from the Dutch National Growth Fund.</t>
  </si>
  <si>
    <t>Complete the short budget form using the following process and order:</t>
  </si>
  <si>
    <t>First read the entire explanation on this page and then follow the next steps:</t>
  </si>
  <si>
    <t>STEP 1</t>
  </si>
  <si>
    <r>
      <t xml:space="preserve">Enter general project details and project partners on </t>
    </r>
    <r>
      <rPr>
        <b/>
        <sz val="11"/>
        <color rgb="FF0070C0"/>
        <rFont val="Calibri"/>
        <family val="2"/>
        <scheme val="minor"/>
      </rPr>
      <t>Sheet Project</t>
    </r>
  </si>
  <si>
    <t>STEP 2</t>
  </si>
  <si>
    <r>
      <t xml:space="preserve">Budget the costs by project partner on </t>
    </r>
    <r>
      <rPr>
        <b/>
        <sz val="11"/>
        <color rgb="FF0070C0"/>
        <rFont val="Calibri"/>
        <family val="2"/>
        <scheme val="minor"/>
      </rPr>
      <t>Sheets PP01 to PP03</t>
    </r>
  </si>
  <si>
    <t>STEP 3</t>
  </si>
  <si>
    <r>
      <t xml:space="preserve">Check the requested grant against the grant requirements on </t>
    </r>
    <r>
      <rPr>
        <b/>
        <sz val="11"/>
        <color rgb="FF0070C0"/>
        <rFont val="Calibri"/>
        <family val="2"/>
        <scheme val="minor"/>
      </rPr>
      <t>Sheet Check</t>
    </r>
  </si>
  <si>
    <t>STEP 4</t>
  </si>
  <si>
    <r>
      <t xml:space="preserve">Provide an explanation of the own contribution per project partner on </t>
    </r>
    <r>
      <rPr>
        <b/>
        <sz val="11"/>
        <color rgb="FF0070C0"/>
        <rFont val="Calibri"/>
        <family val="2"/>
        <scheme val="minor"/>
      </rPr>
      <t>Sheets PP01 to PP03</t>
    </r>
  </si>
  <si>
    <t>STEP 5</t>
  </si>
  <si>
    <r>
      <t xml:space="preserve">On </t>
    </r>
    <r>
      <rPr>
        <b/>
        <sz val="11"/>
        <color rgb="FF0070C0"/>
        <rFont val="Calibri"/>
        <family val="2"/>
        <scheme val="minor"/>
      </rPr>
      <t>Sheet Project Budget</t>
    </r>
    <r>
      <rPr>
        <sz val="11"/>
        <color rgb="FF0070C0"/>
        <rFont val="Calibri"/>
        <family val="2"/>
        <scheme val="minor"/>
      </rPr>
      <t>, check that Cost and Financing (Grant + Own Contribution) match</t>
    </r>
  </si>
  <si>
    <r>
      <rPr>
        <b/>
        <sz val="11"/>
        <color rgb="FF0070C0"/>
        <rFont val="Calibri"/>
        <family val="2"/>
        <scheme val="minor"/>
      </rPr>
      <t xml:space="preserve">Save </t>
    </r>
    <r>
      <rPr>
        <sz val="11"/>
        <color rgb="FF0070C0"/>
        <rFont val="Calibri"/>
        <family val="2"/>
        <scheme val="minor"/>
      </rPr>
      <t>this budget form and submit it with the preliminary application.</t>
    </r>
  </si>
  <si>
    <t xml:space="preserve">All yellow cells are input fields. The blue cells are calculated automatically. </t>
  </si>
  <si>
    <t xml:space="preserve">Green cells are optional fields. </t>
  </si>
  <si>
    <t>SHEET PROJECT</t>
  </si>
  <si>
    <t xml:space="preserve">On the Project tab, first enter the general project details, including the details of all participating project partners in the project consortium. </t>
  </si>
  <si>
    <r>
      <rPr>
        <b/>
        <sz val="11"/>
        <color theme="1"/>
        <rFont val="Calibri"/>
        <family val="2"/>
        <scheme val="minor"/>
      </rPr>
      <t>Project ID:</t>
    </r>
    <r>
      <rPr>
        <sz val="11"/>
        <color theme="1"/>
        <rFont val="Calibri"/>
        <family val="2"/>
        <scheme val="minor"/>
      </rPr>
      <t xml:space="preserve"> To be assigned by Biotech Booster</t>
    </r>
  </si>
  <si>
    <r>
      <t xml:space="preserve">Thematic Cluster: </t>
    </r>
    <r>
      <rPr>
        <sz val="11"/>
        <color theme="1"/>
        <rFont val="Calibri"/>
        <family val="2"/>
        <scheme val="minor"/>
      </rPr>
      <t>The Biotech Booster program has five thematic clusters (TCs). These cover the following biotechnology focus areas, respectively: white, industrial biotechnology and manufacturing (TC1); green, agricultural and food biotechnology (TC2); red, health and diagnostics and therapeutics (TC 3, 4 and 5). Each project is combined with the most appropriate TC. The coordinators of the Thematic Clusters at the start are TU Delft, WUR, Maastricht Health Campus B.V, Vrije Universiteit and Leiden University, respectively.</t>
    </r>
  </si>
  <si>
    <r>
      <rPr>
        <b/>
        <sz val="11"/>
        <color theme="1"/>
        <rFont val="Calibri"/>
        <family val="2"/>
        <scheme val="minor"/>
      </rPr>
      <t>Project type</t>
    </r>
    <r>
      <rPr>
        <sz val="11"/>
        <color theme="1"/>
        <rFont val="Calibri"/>
        <family val="2"/>
        <scheme val="minor"/>
      </rPr>
      <t>: Please indicate whether you are applying for a Proof of Principle (POP) or a Proof of Concept (POC) project.</t>
    </r>
  </si>
  <si>
    <t>Proof of Principle (POP): idea that could work on scientific grounds, but whose practical operation has yet to be demonstrated.</t>
  </si>
  <si>
    <t>Proof of Concept (POC): idea whose proof of principle has been demonstrated and can be developed into a practical feasible process or product.</t>
  </si>
  <si>
    <t xml:space="preserve">For both types of projects, different rules apply with regard to grant funding. Consult the Grant Regulations for this. These regulations have been translated as much as possible in this budget form. </t>
  </si>
  <si>
    <r>
      <rPr>
        <b/>
        <sz val="11"/>
        <color theme="1"/>
        <rFont val="Calibri"/>
        <family val="2"/>
        <scheme val="minor"/>
      </rPr>
      <t>Project Name</t>
    </r>
    <r>
      <rPr>
        <sz val="11"/>
        <color theme="1"/>
        <rFont val="Calibri"/>
        <family val="2"/>
        <scheme val="minor"/>
      </rPr>
      <t>: Enter the name of the project here.</t>
    </r>
  </si>
  <si>
    <r>
      <rPr>
        <b/>
        <sz val="11"/>
        <color theme="1"/>
        <rFont val="Calibri"/>
        <family val="2"/>
        <scheme val="minor"/>
      </rPr>
      <t>Project duration</t>
    </r>
    <r>
      <rPr>
        <sz val="11"/>
        <color theme="1"/>
        <rFont val="Calibri"/>
        <family val="2"/>
        <scheme val="minor"/>
      </rPr>
      <t>: Enter the start and end date of the project. Please note the following:
- The start date of the project cannot be before the date of application.
- The applicant must start project activities within six months of the grant application at the latest.
- The maximum duration of a project is 24 months.</t>
    </r>
  </si>
  <si>
    <r>
      <rPr>
        <b/>
        <sz val="11"/>
        <color theme="1"/>
        <rFont val="Calibri"/>
        <family val="2"/>
        <scheme val="minor"/>
      </rPr>
      <t>Project partners</t>
    </r>
    <r>
      <rPr>
        <sz val="11"/>
        <color theme="1"/>
        <rFont val="Calibri"/>
        <family val="2"/>
        <scheme val="minor"/>
      </rPr>
      <t>:</t>
    </r>
  </si>
  <si>
    <t xml:space="preserve">Organization Name: Please list first the organization acting as main applicant . List all cooperating organizations in the consortium as project partners. 
Note: List only organizations that will perform activities within the project for their own account and risk. Organizations that invoice their services or products to other project partners within the project do not count as project partners but fall under "third party costs" in the budget. 
</t>
  </si>
  <si>
    <t xml:space="preserve">The grant for a proof of principle project is always applied for by a knowledge institution: a university, UMC, university of applied sciences, the NKI, KNAW or NWO (the latter two each specifically for their research institutes). The knowledge institution can do this for itself or on behalf of a consortium. 
</t>
  </si>
  <si>
    <t xml:space="preserve">A partnership is a consortium consisting of at least two parties who are all affiliated with a thematic cluster. At least one of the cooperation partners must be a knowledge institution in the sense of this grant scheme. Other parties that are part of the consortium may include, but are not limited to, knowledge institutions, companies or TO2 institutes (TNO, Wageningen Research, Deltares, NLR, MARIN).
</t>
  </si>
  <si>
    <t xml:space="preserve">Proof of concept projects always take place in a partnership and Biotech Booster B.V. is always part of this partnership. Biotech Booster B.V. always acts as the main applicant for the grant. Biotech Booster B.V. - unlike the knowledge institution in a proof of principle project - cannot apply for funding for itself without forming a consortium with other collaboration partners. 
</t>
  </si>
  <si>
    <t>In a consortium, the responsibility and obligation, such as passing on the funds received for grant activities of a cooperation partner, lies with the main applicant.  
The Level 2 Proof-of-Concept subsidy is based on project milestones. Biotech Booster will receive the subsidy funds and make payments to the project as milestones are completed.</t>
  </si>
  <si>
    <r>
      <rPr>
        <b/>
        <sz val="11"/>
        <color theme="1"/>
        <rFont val="Calibri"/>
        <family val="2"/>
        <scheme val="minor"/>
      </rPr>
      <t>Organization type</t>
    </r>
    <r>
      <rPr>
        <sz val="11"/>
        <color theme="1"/>
        <rFont val="Calibri"/>
        <family val="2"/>
        <scheme val="minor"/>
      </rPr>
      <t xml:space="preserve">: For each project partner, select the applicable type of organization. </t>
    </r>
  </si>
  <si>
    <r>
      <rPr>
        <b/>
        <sz val="11"/>
        <color theme="1"/>
        <rFont val="Calibri"/>
        <family val="2"/>
        <scheme val="minor"/>
      </rPr>
      <t>Research organization/Knowledge institution - non economic activities</t>
    </r>
    <r>
      <rPr>
        <sz val="11"/>
        <color theme="1"/>
        <rFont val="Calibri"/>
        <family val="2"/>
        <scheme val="minor"/>
      </rPr>
      <t xml:space="preserve">: entity that meets the definition, contained in Article 2(83) of the GBER, as well as the definition, contained in section 16(ff) of the R&amp;I aid framework
</t>
    </r>
  </si>
  <si>
    <t xml:space="preserve">An enterprise is any entity engaged in an economic activity. </t>
  </si>
  <si>
    <r>
      <rPr>
        <b/>
        <sz val="11"/>
        <color theme="1"/>
        <rFont val="Calibri"/>
        <family val="2"/>
        <scheme val="minor"/>
      </rPr>
      <t>Large Enterprise</t>
    </r>
    <r>
      <rPr>
        <sz val="11"/>
        <color theme="1"/>
        <rFont val="Calibri"/>
        <family val="2"/>
        <scheme val="minor"/>
      </rPr>
      <t xml:space="preserve">: An enterprise is a large enterprise if:
- The total number of employees of the enterprise including any affiliated and partner enterprises exceeds 250, or;
- The annual turnover of the enterprise including any affiliated and partner enterprises exceeds 50 million euros and the annual balance sheet total exceeds 43 million euros . 
</t>
    </r>
  </si>
  <si>
    <r>
      <rPr>
        <b/>
        <sz val="11"/>
        <color theme="1"/>
        <rFont val="Calibri"/>
        <family val="2"/>
        <scheme val="minor"/>
      </rPr>
      <t>Medium-sized enterprise</t>
    </r>
    <r>
      <rPr>
        <sz val="11"/>
        <color theme="1"/>
        <rFont val="Calibri"/>
        <family val="2"/>
        <scheme val="minor"/>
      </rPr>
      <t xml:space="preserve">: Medium-sized enterprises are enterprises with fewer than 250 employees that either have an annual turnover not exceeding 50 million euros or an annual balance sheet total not exceeding 43 million euros.
</t>
    </r>
  </si>
  <si>
    <r>
      <rPr>
        <b/>
        <sz val="11"/>
        <color theme="1"/>
        <rFont val="Calibri"/>
        <family val="2"/>
        <scheme val="minor"/>
      </rPr>
      <t>Small enterprise</t>
    </r>
    <r>
      <rPr>
        <sz val="11"/>
        <color theme="1"/>
        <rFont val="Calibri"/>
        <family val="2"/>
        <scheme val="minor"/>
      </rPr>
      <t xml:space="preserve">: Small enterprises are enterprises with less than 50 employees and an annual turnover or annual balance sheet total not exceeding 10 million euros.
</t>
    </r>
  </si>
  <si>
    <r>
      <rPr>
        <b/>
        <sz val="11"/>
        <color theme="1"/>
        <rFont val="Calibri"/>
        <family val="2"/>
        <scheme val="minor"/>
      </rPr>
      <t>Startup company</t>
    </r>
    <r>
      <rPr>
        <sz val="11"/>
        <color theme="1"/>
        <rFont val="Calibri"/>
        <family val="2"/>
        <scheme val="minor"/>
      </rPr>
      <t xml:space="preserve">: A start-up company is a small enterprise that meets the conditions, included in Article 22, paragraph 2, of the GBER.
</t>
    </r>
  </si>
  <si>
    <r>
      <rPr>
        <b/>
        <sz val="11"/>
        <color theme="1"/>
        <rFont val="Calibri"/>
        <family val="2"/>
        <scheme val="minor"/>
      </rPr>
      <t>Innovative company</t>
    </r>
    <r>
      <rPr>
        <sz val="11"/>
        <color theme="1"/>
        <rFont val="Calibri"/>
        <family val="2"/>
        <scheme val="minor"/>
      </rPr>
      <t xml:space="preserve">: An innovative start-up company is a small enterprise that fulfills the conditions, included in article 2 part 80 of the GBER.
</t>
    </r>
  </si>
  <si>
    <t>Additional questions regarding determination of grant percentage:</t>
  </si>
  <si>
    <t>The Project sheet includes 2 additional questions to determine if activities in the project are eligible for increased funding under the General Block Exemption Regulation (GBER) without state aid. It is up to you to verify and indicate whether the mentioned criteria are met. On this basis, the (increased) grant percentages are included in the calculation of the maximum grant.</t>
  </si>
  <si>
    <t>SHEET WPS (Work Packages)</t>
  </si>
  <si>
    <t>Work Packages</t>
  </si>
  <si>
    <t xml:space="preserve">If desired, you can organize your project in Work Packages. You can enter these work packages on the "WPS" sheet. Configuring your project into multiple work packages is not mandatory or necessary. It is sufficient to fill in at least the first work package (for example "General"). 
If you choose to set up Work Packages, then it is recommended to divide the Work Packages into Type of Activity (see below under Activities) so that within one Work Package also one type of activity is included. </t>
  </si>
  <si>
    <t>SHEET PP01 to PP03 - Budget per Project partner</t>
  </si>
  <si>
    <t>In the sheets PP01 to PP03 you fill in the (partial) budget per project partner for the respective organization.</t>
  </si>
  <si>
    <t>The Main Applicant should fill in the budget on tab PP01. For the other project partners, the budget can be completed in tabs PP02 and onwards. Following is an explanation for each section.</t>
  </si>
  <si>
    <t>Personnel cost system</t>
  </si>
  <si>
    <t>Choose which personnel cost system you want to use:</t>
  </si>
  <si>
    <t xml:space="preserve">This method is especially suitable for large organizations that regularly apply for grants from RVO. The IKS method must be approved by RVO. </t>
  </si>
  <si>
    <t xml:space="preserve">Wage costs + 50% fixed markup </t>
  </si>
  <si>
    <t>The direct wage costs of project employees are increased by 50% markup. Direct wage costs consist of the directly attributable costs to the employee such as gross salary, employer charges, pension costs, bonuses (if stipulated in the employment contract), etc. The annual cost is divided by 1650 hours to get the hourly rate.</t>
  </si>
  <si>
    <t xml:space="preserve">Fixed hourly rate €60,00 (article 14 of the Kaderbesluit Nationale EZ-subsidies). </t>
  </si>
  <si>
    <t xml:space="preserve">A fixed hourly rate of € 60,00 per hour. 
</t>
  </si>
  <si>
    <t>Notice!</t>
  </si>
  <si>
    <t>An organization may use only one of the above systems.</t>
  </si>
  <si>
    <t xml:space="preserve">With all rates, time sheets must be presented. In the case of Integral Costing System and Wage costs plus 50% markup, the underlying records to justify the rate calculation must also be presented. </t>
  </si>
  <si>
    <t>VAT-status:</t>
  </si>
  <si>
    <t>Indicate whether the organization is subject to VAT or VAT-exempt. If the organization is subject to VAT, you should indicate the budgeted costs excluding VAT, since the VAT paid can be reclaimed. If the organization is VAT-exempt the budgeted costs can be included including VAT. The VAT paid can then be included as project costs.</t>
  </si>
  <si>
    <t>Explanation of cost items:</t>
  </si>
  <si>
    <t>General:</t>
  </si>
  <si>
    <r>
      <rPr>
        <b/>
        <sz val="11"/>
        <color theme="1"/>
        <rFont val="Calibri"/>
        <family val="2"/>
        <scheme val="minor"/>
      </rPr>
      <t>WP</t>
    </r>
    <r>
      <rPr>
        <sz val="11"/>
        <color theme="1"/>
        <rFont val="Calibri"/>
        <family val="2"/>
        <scheme val="minor"/>
      </rPr>
      <t xml:space="preserve">: Select one of the Work packages listed on the WPS Sheet. </t>
    </r>
  </si>
  <si>
    <r>
      <rPr>
        <b/>
        <sz val="11"/>
        <color theme="1"/>
        <rFont val="Calibri"/>
        <family val="2"/>
        <scheme val="minor"/>
      </rPr>
      <t>Activity Type</t>
    </r>
    <r>
      <rPr>
        <sz val="11"/>
        <color theme="1"/>
        <rFont val="Calibri"/>
        <family val="2"/>
        <scheme val="minor"/>
      </rPr>
      <t xml:space="preserve">: For each line, select one of the eligible activities. The grant scheme includes the following eligible activities. Depending on the type of organization, you can select the activities listed below:
</t>
    </r>
  </si>
  <si>
    <t>Click here for an explanation of the Types of Activities</t>
  </si>
  <si>
    <t>- Fundamental Research (art.25 GBER)</t>
  </si>
  <si>
    <t>- Industrial Research (art.25 GBER)</t>
  </si>
  <si>
    <t>- Experimental Development (art.25 GBER)</t>
  </si>
  <si>
    <t>- Feasibility Studies (art.25 GBER)</t>
  </si>
  <si>
    <t>- Innovation Activity for SME (art.28 GBER)</t>
  </si>
  <si>
    <t>- Startup Activity (art.22 GBER)</t>
  </si>
  <si>
    <t>A1. Direct Personnel cost own personnel for the project:</t>
  </si>
  <si>
    <t>Eligibility of direct personnel costs:</t>
  </si>
  <si>
    <t xml:space="preserve">For Proof of Principle projects, the maximum grant for personnel costs of own personnel not in permanent employment is 1/3rd of the total project costs. This is calculated at the project level for all project partners collectively.
</t>
  </si>
  <si>
    <t xml:space="preserve">For Proof of Principle projects, the personnel costs of own permanent staff are not eligible. These costs do however count when determining the total project costs in the previous section. For this reason, it may be relevant to include these costs in the budget. 
</t>
  </si>
  <si>
    <t xml:space="preserve">For Proof of Concept projects, personnel costs of own personnel (permanent + non-permanent) are eligible up to a maximum of €600.000,-. This is calculated at the project level for all project partners collectively. If the consortium exceeds this maximum, the allocation of the grant should be determined  between the partners. </t>
  </si>
  <si>
    <t>The personnel costs of Biotech Booster B.V. are not eligible in Proof of Concept projects.</t>
  </si>
  <si>
    <t>A2. Costs of own Instruments and Equipment</t>
  </si>
  <si>
    <t xml:space="preserve">Provide in the budget per line: A clear description of the costs and also mention if the instruments and equipment are purchased especially for the project or if use is made of existing equipment and equipment. Only depreciation costs are eligible for the subsidy. Depreciation costs represent the depreciation of capital assets, such as equipment, instruments, machinery or vehicles, used for the project. Only the share of depreciation attributable to the project implementation period and the actual project use of the asset is eligible, based on its purchase value, residual value and a depreciation period (minimum 5 years). 
Provide in the budget per line: Activity Type selection, Total Depreciation Costs in the project. 
</t>
  </si>
  <si>
    <t>A3. Costs of own Materials and tools for the project</t>
  </si>
  <si>
    <t>Budget here the materials and tools from stock that you are using for the project. You can include the cost of consumption of materials, which were not purchased specifically for the project, if you record consumption. In doing so, you must assume historical purchase prices. If you do not have records of the consumption of materials from stock, then you cannot attribute the cost directly to the project.</t>
  </si>
  <si>
    <t>You can include the cost of materials you purchase specifically for a project in the budget under the third-party cost item. 
Indicate in the budget per line: Activity Type selection, Cost description, Total Costs.</t>
  </si>
  <si>
    <t>A4. Costs for Other goods, work and services</t>
  </si>
  <si>
    <t xml:space="preserve">Third party costs refers to all (other) costs for which you receive an invoice and are directly related to the execution of the project. This includes costs for activities you outsource and for purchasing materials and resources specifically for the project. These are costs for which the amount can be proven on the basis of an invoice. Examples of third party costs may include: purchase of materials, costs for consulting and equivalent services, costs for contract research, knowledge and patents (Note: Purchase costs for acquiring and maintaining intellectual property rights are not eligible for proof of principle projects), costs associated with innovation services and support, secondment costs, other operational expenses. </t>
  </si>
  <si>
    <t xml:space="preserve">Indicate in the budget by line: Activity Type selection, Cost description, Total Costs.
</t>
  </si>
  <si>
    <t>A5. TOTAL COST</t>
  </si>
  <si>
    <t xml:space="preserve">The total project cost is automatically calculated based on the costs entered. </t>
  </si>
  <si>
    <t>SHEET CHECK</t>
  </si>
  <si>
    <t xml:space="preserve">The Check sheet displays the grant and eligible costs at the project level based on the budgets for each project partner. </t>
  </si>
  <si>
    <t>Checks are made for:
- The maximum grant for personnel costs for proof of principle projects is one-third of the total project costs;
- The maximum grant per project is €200.000,- for a proof of principle project;
- The maximum eligible personnel costs for proof of concept projects is € 600.000,-;
- The maximum grant per project is € 1.900.000,- for a proof of concept project.</t>
  </si>
  <si>
    <t>If the conditions are not met, allocation of the grant and/or eligible personnel costs should be made for each project partner.</t>
  </si>
  <si>
    <t>SHEET PP01 to PP10 - Budget per Project partner</t>
  </si>
  <si>
    <t>Financing:</t>
  </si>
  <si>
    <t>B1. Grant</t>
  </si>
  <si>
    <t>Maximum grant:</t>
  </si>
  <si>
    <t xml:space="preserve">The maximum grant is automatically calculated at the level of the project partner's budget. For the project as a whole, additional criteria apply regarding the maximum subsidizable project costs and maximum grant for all project partners collectively. These criteria are applied on the Check and Project Budget sheets. </t>
  </si>
  <si>
    <t>Requested grant:</t>
  </si>
  <si>
    <t xml:space="preserve">The requested grant per project partner is entered on the Check sheet. </t>
  </si>
  <si>
    <t>B2. Own Contribution</t>
  </si>
  <si>
    <t xml:space="preserve">From the budget of the total project costs and the grant per project partner follows the necessary own contribution to cover the project costs. The own contribution should consist of private contributions from the project partner or third parties. The own contribution is specified according to own contribution eligible costs and own contribution ineligible costs. </t>
  </si>
  <si>
    <t>B3. Own contribution eligible costs</t>
  </si>
  <si>
    <t>Specify the own contribution for the eligible costs by clearly explaining the origin, nature and amount of the own contribution. The requested grant + own contribution should equal the total eligible project costs.</t>
  </si>
  <si>
    <t>B4. Own contribution non-eligible costs</t>
  </si>
  <si>
    <t>Specify the own contribution for the ineligible costs by clearly explaining the origin, nature and amount of the own contribution. The own contribution ineligible costs should equal the total ineligible project costs.</t>
  </si>
  <si>
    <t>B5. Own contribution total</t>
  </si>
  <si>
    <t>The total own contribution will be calculated automatically. The total financing (grant + own contribution eligible costs + own contribution ineligible costs) should equal the total project costs.</t>
  </si>
  <si>
    <t>C. COMMENTS</t>
  </si>
  <si>
    <t>Please provide any further clarifications and specifics regarding the budget in the notes to the budget.</t>
  </si>
  <si>
    <t>D. OVERVIEWS</t>
  </si>
  <si>
    <t>At the bottom, the budget is automatically summarized by activities, cost types per year and total.</t>
  </si>
  <si>
    <t>SHEET PROJECT BUDGET</t>
  </si>
  <si>
    <t xml:space="preserve">On the Project Budget sheet, the total Project Budget is compiled based on the underlying budgets per project partner and the Check sheet. Based on the grant regulations, additional criteria regarding grant funding apply at the project level. From this the eligible project costs are calculated and the maximum grant at the project level. </t>
  </si>
  <si>
    <t>Enter general project details and project partners</t>
  </si>
  <si>
    <t>Project details</t>
  </si>
  <si>
    <t>Project ID:</t>
  </si>
  <si>
    <t>Thematic Cluster:</t>
  </si>
  <si>
    <t>Project Name:</t>
  </si>
  <si>
    <t xml:space="preserve">Project Duration	</t>
  </si>
  <si>
    <t>Start date:</t>
  </si>
  <si>
    <t>End date:</t>
  </si>
  <si>
    <t>Project Partners:</t>
  </si>
  <si>
    <t>Organization Name:</t>
  </si>
  <si>
    <t>Main Applicant:</t>
  </si>
  <si>
    <t>Biotech Booster B.V.</t>
  </si>
  <si>
    <t>Project Partner:</t>
  </si>
  <si>
    <t>Ja/Nee:</t>
  </si>
  <si>
    <t>Additional questions for determining the grant rate:</t>
  </si>
  <si>
    <t>Are at least one of the conditions referred to in Section 25(6)(b) of the General Block Exemption Regulation (GBER) met?</t>
  </si>
  <si>
    <t>Note: If there is Industrial Research and/or Experimental Development in the project, the grant for these activities may be increased by 15% if one of the following conditions is fulfilled:
(i) the project involves effective collaboration:
— between undertakings among which at least one is an SME, or is carried out in at least two Member States, or in a Member State and in a Contracting Party of the EEA Agreement, and no single undertaking bears more than 70 % of the eligible costs, or
— between an undertaking and one or more research and knowledge-dissemination organizations, where the latter bear at least 10 % of the eligible costs and have the right to publish their own research results;
(ii) the results of the project are widely disseminated through conferences, publication, open access repositories, or free or open source software;
(iii) the beneficiary commits to, on a timely basis, make available licenses for research results of aided research and development projects, which are protected by intellectual property rights, at a market price and on non-exclusive and non-discriminatory basis for use by interested parties in the EEA;</t>
  </si>
  <si>
    <t>Is the condition referred to in Article 25, paragraph 6 (c) of the General Block Exemption Regulation (GBER) met?</t>
  </si>
  <si>
    <t>Note: If there is Industrial Research and/or Experimental Development in the project, the grant for these activities may be increased by 5% if the research and development project is carried out in an assisted region fulfilling the conditions of Article 107(3), point (c), of the Treaty;</t>
  </si>
  <si>
    <t>Go to Worksheet PP01 for step 2</t>
  </si>
  <si>
    <t>List the Work Packages</t>
  </si>
  <si>
    <t>Project Number:</t>
  </si>
  <si>
    <t>WP</t>
  </si>
  <si>
    <t>Title Work Package</t>
  </si>
  <si>
    <t>WP01</t>
  </si>
  <si>
    <t>WP02</t>
  </si>
  <si>
    <t>WP03</t>
  </si>
  <si>
    <t>WP04</t>
  </si>
  <si>
    <t>WP05</t>
  </si>
  <si>
    <t>WP06</t>
  </si>
  <si>
    <t>WP07</t>
  </si>
  <si>
    <t>WP08</t>
  </si>
  <si>
    <t>WP09</t>
  </si>
  <si>
    <t>WP10</t>
  </si>
  <si>
    <t>Required fields</t>
  </si>
  <si>
    <t>Optional fields</t>
  </si>
  <si>
    <t>Automatically calculated fields</t>
  </si>
  <si>
    <t>Go to Worksheet PP01 for step 3</t>
  </si>
  <si>
    <t>Complete budget of costs by project partner</t>
  </si>
  <si>
    <t>Budget per project partner</t>
  </si>
  <si>
    <t>Project Type</t>
  </si>
  <si>
    <t>Main Applicant Organization Name:</t>
  </si>
  <si>
    <t>Is BB BV?</t>
  </si>
  <si>
    <t>Organization Type</t>
  </si>
  <si>
    <t>art 25 6b GBER (15%)</t>
  </si>
  <si>
    <t>A. OVERVIEW OF COSTS</t>
  </si>
  <si>
    <t>art 25 6c GBER (5%)</t>
  </si>
  <si>
    <t>A1. Direct Personnel costs</t>
  </si>
  <si>
    <t>No.</t>
  </si>
  <si>
    <t>Activity Type</t>
  </si>
  <si>
    <t>Cost description</t>
  </si>
  <si>
    <t>FTE</t>
  </si>
  <si>
    <t>Costs
Year 1</t>
  </si>
  <si>
    <t>Costs
Year 2</t>
  </si>
  <si>
    <t>Total 
Costs</t>
  </si>
  <si>
    <t>Empty</t>
  </si>
  <si>
    <t>Not fully completed</t>
  </si>
  <si>
    <t>These are auxiliary cells to automatically adjust the height of the rows based on the input. Do not delete them!</t>
  </si>
  <si>
    <t>SUBTOTAL DIRECT PERSONNEL COSTS</t>
  </si>
  <si>
    <t>A2. Cost of own instruments and equipment for the project</t>
  </si>
  <si>
    <t>Total Depreciation 
Costs</t>
  </si>
  <si>
    <t>End date depreciation</t>
  </si>
  <si>
    <t>Max number of hours depreciation in Year 1</t>
  </si>
  <si>
    <t>Max number of hours depreciation in Year 2</t>
  </si>
  <si>
    <t>SUBTOTAL COST OF OWN INSTRUMENTS AND EQUIPMENT</t>
  </si>
  <si>
    <t>A3. Cost of own materials and tools</t>
  </si>
  <si>
    <t>SUBTOTAL COST OF OWN MATERIALS AND TOOLS</t>
  </si>
  <si>
    <t>A4. Other goods, work and services</t>
  </si>
  <si>
    <t>Quotation available</t>
  </si>
  <si>
    <t>Cost Category</t>
  </si>
  <si>
    <t>SUBTOTAL COSTS OTHER GOODS, WORK AND SERVICES</t>
  </si>
  <si>
    <t>A5. TOTAL COSTS</t>
  </si>
  <si>
    <t>Now first fill in the cost budget for any other project partners on worksheets PP02 tm PP10</t>
  </si>
  <si>
    <t>Then go to Sheet Check for Step 3</t>
  </si>
  <si>
    <t>B. OVERVIEW OF FINANCING</t>
  </si>
  <si>
    <t>For the project as a whole, additional criteria apply regarding the maximum project costs to be subsidized and maximum grant for all project partners collectively. These criteria are reviewed on the Check worksheet and are shown below.</t>
  </si>
  <si>
    <t>Overview data for Application Form</t>
  </si>
  <si>
    <t>TOTAL</t>
  </si>
  <si>
    <t>B2. Own contribution</t>
  </si>
  <si>
    <t>To be financed from own contribution:</t>
  </si>
  <si>
    <t>Of which:</t>
  </si>
  <si>
    <t>Own contribution in eligible costs:</t>
  </si>
  <si>
    <t>Own contribution in non-eligible costs:</t>
  </si>
  <si>
    <t>Please explain below the own contribution per project partner</t>
  </si>
  <si>
    <t xml:space="preserve">Comment on the budget including an explanation of the own contibution. </t>
  </si>
  <si>
    <t>Now first complete the own contribution for any other project partners on Sheets PP02 tm PP10</t>
  </si>
  <si>
    <t>Then go to Sheet Project Budget for Step 6</t>
  </si>
  <si>
    <t>D. OVERVIEW</t>
  </si>
  <si>
    <t>Now first complete the own contribution for any other project partners on Sheets PP02 and PP03</t>
  </si>
  <si>
    <t>Then go to Sheet Project Budget for Step 5</t>
  </si>
  <si>
    <t>D1. Data for the application form</t>
  </si>
  <si>
    <t>D2. Costs by cost type and type of activity</t>
  </si>
  <si>
    <t>Total costs</t>
  </si>
  <si>
    <t>Subtotal Personnel costs</t>
  </si>
  <si>
    <t>TOTAL COSTS</t>
  </si>
  <si>
    <t>D3. Eligible costs by cost type and type of activity</t>
  </si>
  <si>
    <t>Subtotal Eligible Personnel costs</t>
  </si>
  <si>
    <t>TOTAL ELIGIBLE COSTS</t>
  </si>
  <si>
    <t>Grant percentage</t>
  </si>
  <si>
    <t>TOTAL 
activities</t>
  </si>
  <si>
    <t>TOTAL 
project</t>
  </si>
  <si>
    <t>Maximum grant Personnel costs</t>
  </si>
  <si>
    <t>Maximum grant Other costs</t>
  </si>
  <si>
    <t>Maximum subsidy Total</t>
  </si>
  <si>
    <t xml:space="preserve">1) Note: Additional rules apply at the project level regarding the maximum grant for all project partners collectively (see Check sheet). </t>
  </si>
  <si>
    <t>D4. Subtotals of costs by type of activity and cost type per year</t>
  </si>
  <si>
    <t>YEAR 1</t>
  </si>
  <si>
    <t>Activity</t>
  </si>
  <si>
    <t>Total</t>
  </si>
  <si>
    <t>YEAR 2</t>
  </si>
  <si>
    <t>Project Partner Organization Name:</t>
  </si>
  <si>
    <t>Total Depreciation
Costs</t>
  </si>
  <si>
    <t>Check that the grant requested for the project meets the grant requirements. If necessary, adjust the amounts by project partner below.</t>
  </si>
  <si>
    <t>Check maximum grant at project level</t>
  </si>
  <si>
    <t>Maximum</t>
  </si>
  <si>
    <t>Meets conditions?</t>
  </si>
  <si>
    <t>TOTAL PROJECT</t>
  </si>
  <si>
    <t>Eligible personnel costs budgeted</t>
  </si>
  <si>
    <t>Allocation of eligible personnel costs</t>
  </si>
  <si>
    <t>Grant on personnel costs budgeted</t>
  </si>
  <si>
    <t>Grant allocation on personnel costs</t>
  </si>
  <si>
    <t>Eligible costs total budgeted</t>
  </si>
  <si>
    <t>Grant total budgeted</t>
  </si>
  <si>
    <t>Grant allocation on total costs</t>
  </si>
  <si>
    <t>art8.2</t>
  </si>
  <si>
    <t>art14.2</t>
  </si>
  <si>
    <t xml:space="preserve"> Grant for personnel costs of own personnel not in permanent employment of the main applicant and project partners is maximum one third of the total project costs and maximum € 200.000,- in a proof of principle project. Allocate below the grant on personnel costs per partner so that they total a maximum of one-third of the total project costs and a maximum of €200.000,-.</t>
  </si>
  <si>
    <t xml:space="preserve"> No more than € 600.000,- of the personnel costs of the project partners in a proof of concept project are eligible. Allocate below the eligible personnel costs per partner so that they total a maximum of € 600.0000,-.</t>
  </si>
  <si>
    <t xml:space="preserve"> For a proof of principle project, the grant will not exceed €200.000,-. Allocate below the grant per partner so that it totals a maximum of €200.000,-.</t>
  </si>
  <si>
    <t xml:space="preserve"> For a proof of concept project, the grant is a maximum of € 1.900.000,-. Please allocate the grant per partner below so that the total does not exceed € 1.900.000,-.</t>
  </si>
  <si>
    <t xml:space="preserve"> For a proof of principle project, the maximum grant is €200.000,-. Please allocate the grant per partner below so that it totals a maximum of €200.000,-.</t>
  </si>
  <si>
    <t xml:space="preserve"> For a proof of concept project the maximum amount of the grant is € 1.900.000,-. Please allocate the grant per partner below so that they total a maximum of € 1.900.000,-.</t>
  </si>
  <si>
    <t>Allocation per project partner:</t>
  </si>
  <si>
    <t>PP01</t>
  </si>
  <si>
    <t>FR</t>
  </si>
  <si>
    <t>IR</t>
  </si>
  <si>
    <t>ED</t>
  </si>
  <si>
    <t>FS</t>
  </si>
  <si>
    <t>IS</t>
  </si>
  <si>
    <t>SA</t>
  </si>
  <si>
    <t>Incomplete?</t>
  </si>
  <si>
    <t>Line 14 incomplete</t>
  </si>
  <si>
    <t>Line 16 incomplete</t>
  </si>
  <si>
    <t>Line 19 incomplete</t>
  </si>
  <si>
    <t>1 = Incomplete</t>
  </si>
  <si>
    <t>Requested grant total lower than requested grant personnel costs or higher than maximum budgeted grant on total costs?</t>
  </si>
  <si>
    <t>PP02</t>
  </si>
  <si>
    <t>PP03</t>
  </si>
  <si>
    <t>PP04</t>
  </si>
  <si>
    <t>PP05</t>
  </si>
  <si>
    <t>PP06</t>
  </si>
  <si>
    <t>PP07</t>
  </si>
  <si>
    <t>PP08</t>
  </si>
  <si>
    <t>PP09</t>
  </si>
  <si>
    <t>PP10</t>
  </si>
  <si>
    <t>Check if the Costs and Financing (Grant + Own contribution) match</t>
  </si>
  <si>
    <t>Project Budget</t>
  </si>
  <si>
    <t>A1. Total Cost and Grant by Project Partner</t>
  </si>
  <si>
    <t>Allocation of grant by project partner:</t>
  </si>
  <si>
    <t>Organization Name</t>
  </si>
  <si>
    <t>Total 
costs</t>
  </si>
  <si>
    <t>Eligible 
costs</t>
  </si>
  <si>
    <t>Total Own Contribution</t>
  </si>
  <si>
    <t>Own contribution in eligible costs</t>
  </si>
  <si>
    <t>Total 
Financing</t>
  </si>
  <si>
    <t>Check Costs minus  Financing = 0</t>
  </si>
  <si>
    <t>A2. Cumulative data project partners</t>
  </si>
  <si>
    <t>A3. Costs by cost type and activity</t>
  </si>
  <si>
    <t xml:space="preserve">                                                       Activity:
Cost type:
</t>
  </si>
  <si>
    <t>TOTAL COST</t>
  </si>
  <si>
    <t>A4. Eligible costs by cost type and activity.</t>
  </si>
  <si>
    <t>TOTAL activities</t>
  </si>
  <si>
    <t>TOTAL ELIGIBLE COST</t>
  </si>
  <si>
    <t>A5. Subtotal costs by project partner and activity.</t>
  </si>
  <si>
    <t>A6. Subtotals costs by project partner and cost type</t>
  </si>
  <si>
    <t>Direct Personnel cost Total</t>
  </si>
  <si>
    <t>A7. Subtotals cost by project partner and work package</t>
  </si>
  <si>
    <t>STEP 6</t>
  </si>
  <si>
    <t>Save this budget form and submit with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</si>
</sst>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_ * #,##0_ ;_ * \-#,##0_ ;_ * &quot;-&quot;??_ ;_ @_ "/>
  </numFmts>
  <fonts count="39">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i/>
      <sz val="11"/>
      <color theme="1"/>
      <name val="Calibri"/>
      <family val="2"/>
      <scheme val="minor"/>
    </font>
    <font>
      <i/>
      <sz val="11"/>
      <color theme="4"/>
      <name val="Calibri"/>
      <family val="2"/>
      <scheme val="minor"/>
    </font>
    <font>
      <sz val="8"/>
      <name val="Calibri"/>
      <family val="2"/>
      <scheme val="minor"/>
    </font>
    <font>
      <i/>
      <sz val="11"/>
      <color rgb="FFFF0000"/>
      <name val="Calibri"/>
      <family val="2"/>
      <scheme val="minor"/>
    </font>
    <font>
      <sz val="10"/>
      <color theme="1"/>
      <name val="Calibri"/>
      <family val="2"/>
      <scheme val="minor"/>
    </font>
    <font>
      <i/>
      <sz val="8"/>
      <color theme="4"/>
      <name val="Calibri"/>
      <family val="2"/>
      <scheme val="minor"/>
    </font>
    <font>
      <sz val="11"/>
      <color theme="4"/>
      <name val="Calibri"/>
      <family val="2"/>
      <scheme val="minor"/>
    </font>
    <font>
      <u/>
      <sz val="7.5"/>
      <color indexed="12"/>
      <name val="Times New Roman"/>
      <family val="1"/>
    </font>
    <font>
      <sz val="9"/>
      <color theme="4"/>
      <name val="Calibri"/>
      <family val="2"/>
      <scheme val="minor"/>
    </font>
    <font>
      <b/>
      <sz val="11"/>
      <color indexed="8"/>
      <name val="Calibri"/>
      <family val="2"/>
      <scheme val="minor"/>
    </font>
    <font>
      <sz val="11"/>
      <color indexed="8"/>
      <name val="Calibri"/>
      <family val="2"/>
      <scheme val="minor"/>
    </font>
    <font>
      <sz val="8"/>
      <color theme="0" tint="-0.14999847407452621"/>
      <name val="Calibri"/>
      <family val="2"/>
      <scheme val="minor"/>
    </font>
    <font>
      <i/>
      <sz val="9"/>
      <color theme="1"/>
      <name val="Calibri"/>
      <family val="2"/>
      <scheme val="minor"/>
    </font>
    <font>
      <b/>
      <sz val="11"/>
      <color theme="0"/>
      <name val="Calibri"/>
      <family val="2"/>
      <scheme val="minor"/>
    </font>
    <font>
      <sz val="11"/>
      <color rgb="FF0070C0"/>
      <name val="Calibri"/>
      <family val="2"/>
      <scheme val="minor"/>
    </font>
    <font>
      <b/>
      <sz val="11"/>
      <color rgb="FF0070C0"/>
      <name val="Calibri"/>
      <family val="2"/>
      <scheme val="minor"/>
    </font>
    <font>
      <b/>
      <sz val="12"/>
      <color theme="1"/>
      <name val="Calibri"/>
      <family val="2"/>
      <scheme val="minor"/>
    </font>
    <font>
      <b/>
      <sz val="14"/>
      <color theme="0"/>
      <name val="Calibri"/>
      <family val="2"/>
      <scheme val="minor"/>
    </font>
    <font>
      <sz val="14"/>
      <color rgb="FF0070C0"/>
      <name val="Calibri"/>
      <family val="2"/>
      <scheme val="minor"/>
    </font>
    <font>
      <sz val="14"/>
      <color theme="0"/>
      <name val="Calibri"/>
      <family val="2"/>
      <scheme val="minor"/>
    </font>
    <font>
      <b/>
      <sz val="14"/>
      <color indexed="9"/>
      <name val="Calibri"/>
      <family val="2"/>
      <scheme val="minor"/>
    </font>
    <font>
      <sz val="14"/>
      <color indexed="9"/>
      <name val="Calibri"/>
      <family val="2"/>
      <scheme val="minor"/>
    </font>
    <font>
      <sz val="11"/>
      <color theme="2"/>
      <name val="Calibri"/>
      <family val="2"/>
      <scheme val="minor"/>
    </font>
    <font>
      <sz val="11"/>
      <color theme="0" tint="-4.9989318521683403E-2"/>
      <name val="Calibri"/>
      <family val="2"/>
      <scheme val="minor"/>
    </font>
    <font>
      <sz val="11"/>
      <color rgb="FFF22C2C"/>
      <name val="Calibri"/>
      <family val="2"/>
      <scheme val="minor"/>
    </font>
    <font>
      <sz val="11"/>
      <name val="Calibri"/>
      <family val="2"/>
      <scheme val="minor"/>
    </font>
    <font>
      <sz val="11"/>
      <color theme="0"/>
      <name val="Calibri"/>
      <family val="2"/>
      <scheme val="minor"/>
    </font>
    <font>
      <sz val="10"/>
      <color rgb="FFF22C2C"/>
      <name val="Calibri"/>
      <family val="2"/>
      <scheme val="minor"/>
    </font>
    <font>
      <b/>
      <sz val="14"/>
      <color rgb="FF0070C0"/>
      <name val="Calibri"/>
      <family val="2"/>
      <scheme val="minor"/>
    </font>
    <font>
      <b/>
      <sz val="14"/>
      <color indexed="30"/>
      <name val="Calibri"/>
      <family val="2"/>
      <scheme val="minor"/>
    </font>
    <font>
      <b/>
      <sz val="11"/>
      <name val="Calibri"/>
      <family val="2"/>
      <scheme val="minor"/>
    </font>
    <font>
      <u/>
      <sz val="11"/>
      <color theme="10"/>
      <name val="Calibri"/>
      <family val="2"/>
      <scheme val="minor"/>
    </font>
    <font>
      <u/>
      <sz val="11"/>
      <color theme="8" tint="-0.249977111117893"/>
      <name val="Calibri"/>
      <family val="2"/>
      <scheme val="minor"/>
    </font>
  </fonts>
  <fills count="14">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BFBFB"/>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B0F0"/>
        <bgColor indexed="64"/>
      </patternFill>
    </fill>
    <fill>
      <patternFill patternType="solid">
        <fgColor theme="0"/>
        <bgColor indexed="64"/>
      </patternFill>
    </fill>
  </fills>
  <borders count="26">
    <border>
      <left/>
      <right/>
      <top/>
      <bottom/>
      <diagonal/>
    </border>
    <border>
      <left style="thick">
        <color theme="0"/>
      </left>
      <right style="thick">
        <color theme="0"/>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style="thin">
        <color theme="0"/>
      </top>
      <bottom/>
      <diagonal/>
    </border>
    <border>
      <left style="thin">
        <color theme="0"/>
      </left>
      <right style="thin">
        <color theme="0"/>
      </right>
      <top style="thin">
        <color auto="1"/>
      </top>
      <bottom style="thin">
        <color theme="0"/>
      </bottom>
      <diagonal/>
    </border>
    <border>
      <left/>
      <right/>
      <top/>
      <bottom style="thin">
        <color auto="1"/>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auto="1"/>
      </bottom>
      <diagonal/>
    </border>
    <border>
      <left/>
      <right style="thin">
        <color theme="0"/>
      </right>
      <top style="thin">
        <color theme="0"/>
      </top>
      <bottom style="thin">
        <color auto="1"/>
      </bottom>
      <diagonal/>
    </border>
    <border>
      <left/>
      <right/>
      <top style="thin">
        <color theme="0"/>
      </top>
      <bottom style="thin">
        <color theme="8"/>
      </bottom>
      <diagonal/>
    </border>
    <border>
      <left/>
      <right/>
      <top style="thin">
        <color theme="0"/>
      </top>
      <bottom style="thin">
        <color theme="4"/>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top/>
      <bottom/>
      <diagonal/>
    </border>
    <border>
      <left/>
      <right/>
      <top/>
      <bottom style="thin">
        <color theme="0" tint="-0.34998626667073579"/>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3" fillId="0" borderId="0" applyNumberFormat="0" applyFill="0" applyBorder="0" applyAlignment="0" applyProtection="0">
      <alignment vertical="top"/>
      <protection locked="0"/>
    </xf>
    <xf numFmtId="0" fontId="37" fillId="0" borderId="0" applyNumberFormat="0" applyFill="0" applyBorder="0" applyAlignment="0" applyProtection="0"/>
  </cellStyleXfs>
  <cellXfs count="353">
    <xf numFmtId="0" fontId="0" fillId="0" borderId="0" xfId="0"/>
    <xf numFmtId="0" fontId="3" fillId="0" borderId="0" xfId="0" applyFont="1"/>
    <xf numFmtId="0" fontId="5" fillId="0" borderId="0" xfId="0" applyFont="1"/>
    <xf numFmtId="0" fontId="6" fillId="0" borderId="0" xfId="0" applyFont="1"/>
    <xf numFmtId="0" fontId="2" fillId="0" borderId="0" xfId="0" applyFont="1"/>
    <xf numFmtId="164" fontId="0" fillId="0" borderId="0" xfId="0" applyNumberFormat="1"/>
    <xf numFmtId="0" fontId="0" fillId="0" borderId="0" xfId="0" applyAlignment="1">
      <alignment vertical="top" wrapText="1"/>
    </xf>
    <xf numFmtId="0" fontId="3" fillId="0" borderId="0" xfId="0" applyFont="1" applyAlignment="1">
      <alignment vertical="top"/>
    </xf>
    <xf numFmtId="0" fontId="0" fillId="0" borderId="0" xfId="0" applyAlignment="1">
      <alignment vertical="top"/>
    </xf>
    <xf numFmtId="9" fontId="0" fillId="0" borderId="0" xfId="0" quotePrefix="1" applyNumberFormat="1"/>
    <xf numFmtId="9" fontId="0" fillId="0" borderId="0" xfId="0" applyNumberFormat="1"/>
    <xf numFmtId="0" fontId="7" fillId="0" borderId="0" xfId="0" applyFont="1"/>
    <xf numFmtId="0" fontId="0" fillId="0" borderId="0" xfId="0" quotePrefix="1"/>
    <xf numFmtId="0" fontId="5" fillId="0" borderId="0" xfId="0" applyFont="1" applyAlignment="1">
      <alignment vertical="top"/>
    </xf>
    <xf numFmtId="165" fontId="0" fillId="0" borderId="0" xfId="0" applyNumberFormat="1" applyAlignment="1">
      <alignment vertical="top"/>
    </xf>
    <xf numFmtId="0" fontId="9" fillId="0" borderId="0" xfId="0" applyFont="1"/>
    <xf numFmtId="43" fontId="0" fillId="0" borderId="0" xfId="1" applyFont="1"/>
    <xf numFmtId="0" fontId="0" fillId="0" borderId="0" xfId="0" applyAlignment="1">
      <alignment horizontal="center" vertical="top"/>
    </xf>
    <xf numFmtId="0" fontId="11" fillId="0" borderId="0" xfId="0" applyFont="1"/>
    <xf numFmtId="0" fontId="10" fillId="0" borderId="0" xfId="0" applyFont="1" applyAlignment="1">
      <alignment vertical="top"/>
    </xf>
    <xf numFmtId="0" fontId="10" fillId="0" borderId="0" xfId="0" applyFont="1"/>
    <xf numFmtId="49" fontId="0" fillId="0" borderId="0" xfId="0" applyNumberFormat="1"/>
    <xf numFmtId="0" fontId="2" fillId="0" borderId="0" xfId="0" applyFont="1" applyAlignment="1">
      <alignment horizontal="center" vertical="top"/>
    </xf>
    <xf numFmtId="0" fontId="7" fillId="0" borderId="0" xfId="0" applyFont="1" applyAlignment="1">
      <alignment horizontal="right" vertical="top"/>
    </xf>
    <xf numFmtId="165" fontId="3" fillId="3" borderId="2" xfId="1" applyNumberFormat="1" applyFont="1" applyFill="1" applyBorder="1" applyAlignment="1">
      <alignment vertical="top"/>
    </xf>
    <xf numFmtId="164" fontId="0" fillId="0" borderId="2" xfId="0" applyNumberFormat="1" applyBorder="1" applyAlignment="1">
      <alignment vertical="top"/>
    </xf>
    <xf numFmtId="165" fontId="0" fillId="2" borderId="2" xfId="1" applyNumberFormat="1" applyFont="1" applyFill="1" applyBorder="1" applyAlignment="1" applyProtection="1">
      <alignment vertical="top"/>
      <protection locked="0"/>
    </xf>
    <xf numFmtId="165" fontId="0" fillId="3" borderId="2" xfId="1" applyNumberFormat="1" applyFont="1" applyFill="1" applyBorder="1" applyAlignment="1">
      <alignment vertical="top"/>
    </xf>
    <xf numFmtId="0" fontId="0" fillId="4" borderId="2" xfId="0" applyFill="1" applyBorder="1" applyAlignment="1">
      <alignment vertical="top" wrapText="1"/>
    </xf>
    <xf numFmtId="0" fontId="0" fillId="4" borderId="2" xfId="0" applyFill="1" applyBorder="1" applyAlignment="1">
      <alignment horizontal="left" vertical="top" wrapText="1"/>
    </xf>
    <xf numFmtId="0" fontId="0" fillId="4" borderId="2" xfId="0" applyFill="1" applyBorder="1" applyAlignment="1">
      <alignment horizontal="center" vertical="top" wrapText="1"/>
    </xf>
    <xf numFmtId="0" fontId="3" fillId="4" borderId="2" xfId="0" applyFont="1" applyFill="1" applyBorder="1" applyAlignment="1">
      <alignment horizontal="left" vertical="top" wrapText="1"/>
    </xf>
    <xf numFmtId="0" fontId="3" fillId="5" borderId="2" xfId="0" applyFont="1" applyFill="1" applyBorder="1" applyAlignment="1">
      <alignment horizontal="center" vertical="top" wrapText="1"/>
    </xf>
    <xf numFmtId="165" fontId="1" fillId="4" borderId="2" xfId="1" applyNumberFormat="1" applyFont="1" applyFill="1" applyBorder="1" applyAlignment="1">
      <alignment vertical="top"/>
    </xf>
    <xf numFmtId="165" fontId="1" fillId="5" borderId="2" xfId="1" applyNumberFormat="1" applyFont="1" applyFill="1" applyBorder="1" applyAlignment="1">
      <alignment vertical="top"/>
    </xf>
    <xf numFmtId="165" fontId="3" fillId="5" borderId="2" xfId="1" applyNumberFormat="1" applyFont="1" applyFill="1" applyBorder="1" applyAlignment="1">
      <alignment vertical="top"/>
    </xf>
    <xf numFmtId="0" fontId="0" fillId="4" borderId="2" xfId="0" applyFill="1" applyBorder="1" applyAlignment="1">
      <alignment vertical="top"/>
    </xf>
    <xf numFmtId="14" fontId="0" fillId="2" borderId="2" xfId="0" applyNumberFormat="1" applyFill="1" applyBorder="1" applyProtection="1">
      <protection locked="0"/>
    </xf>
    <xf numFmtId="164" fontId="0" fillId="0" borderId="2" xfId="0" applyNumberFormat="1" applyBorder="1"/>
    <xf numFmtId="0" fontId="0" fillId="0" borderId="2" xfId="0" applyBorder="1"/>
    <xf numFmtId="14" fontId="0" fillId="2" borderId="2" xfId="0" applyNumberFormat="1" applyFill="1" applyBorder="1" applyAlignment="1" applyProtection="1">
      <alignment horizontal="center" vertical="center"/>
      <protection locked="0"/>
    </xf>
    <xf numFmtId="0" fontId="3" fillId="0" borderId="2" xfId="0" applyFont="1" applyBorder="1" applyAlignment="1">
      <alignment vertical="top"/>
    </xf>
    <xf numFmtId="0" fontId="0" fillId="3" borderId="2" xfId="0" applyFill="1" applyBorder="1" applyAlignment="1">
      <alignment vertical="top"/>
    </xf>
    <xf numFmtId="0" fontId="3" fillId="3" borderId="2" xfId="0" applyFont="1" applyFill="1" applyBorder="1" applyAlignment="1">
      <alignment vertical="top"/>
    </xf>
    <xf numFmtId="165" fontId="1" fillId="5" borderId="7" xfId="1" applyNumberFormat="1" applyFont="1" applyFill="1" applyBorder="1" applyAlignment="1">
      <alignment vertical="top"/>
    </xf>
    <xf numFmtId="165" fontId="1" fillId="5" borderId="8" xfId="1" applyNumberFormat="1" applyFont="1" applyFill="1" applyBorder="1" applyAlignment="1">
      <alignment vertical="top"/>
    </xf>
    <xf numFmtId="0" fontId="0" fillId="0" borderId="0" xfId="0" applyAlignment="1">
      <alignment horizontal="right"/>
    </xf>
    <xf numFmtId="0" fontId="6" fillId="0" borderId="0" xfId="0" applyFont="1" applyAlignment="1">
      <alignment horizontal="right"/>
    </xf>
    <xf numFmtId="49" fontId="0" fillId="0" borderId="0" xfId="0" applyNumberFormat="1" applyAlignment="1">
      <alignment vertical="top" wrapText="1"/>
    </xf>
    <xf numFmtId="49" fontId="0" fillId="0" borderId="0" xfId="0" applyNumberFormat="1" applyAlignment="1">
      <alignment horizontal="left" vertical="top" wrapText="1"/>
    </xf>
    <xf numFmtId="49" fontId="3" fillId="0" borderId="0" xfId="0" applyNumberFormat="1" applyFont="1" applyAlignment="1">
      <alignment horizontal="left" vertical="top" wrapText="1"/>
    </xf>
    <xf numFmtId="49" fontId="3" fillId="0" borderId="0" xfId="0" applyNumberFormat="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top" wrapText="1" indent="1"/>
    </xf>
    <xf numFmtId="49" fontId="0" fillId="0" borderId="0" xfId="0" applyNumberFormat="1" applyAlignment="1">
      <alignment horizontal="left" vertical="top" wrapText="1" indent="1"/>
    </xf>
    <xf numFmtId="49" fontId="3" fillId="0" borderId="0" xfId="0" applyNumberFormat="1" applyFont="1"/>
    <xf numFmtId="49" fontId="5" fillId="0" borderId="0" xfId="0" applyNumberFormat="1" applyFont="1" applyAlignment="1">
      <alignment horizontal="left" vertical="top" wrapText="1"/>
    </xf>
    <xf numFmtId="0" fontId="0" fillId="4" borderId="2" xfId="0" applyFill="1" applyBorder="1" applyAlignment="1">
      <alignment horizontal="right" vertical="top" wrapText="1"/>
    </xf>
    <xf numFmtId="49" fontId="3" fillId="3" borderId="9" xfId="0" applyNumberFormat="1" applyFont="1" applyFill="1" applyBorder="1" applyAlignment="1">
      <alignment horizontal="left" vertical="top" wrapText="1"/>
    </xf>
    <xf numFmtId="0" fontId="3" fillId="4" borderId="2" xfId="0" applyFont="1" applyFill="1" applyBorder="1" applyAlignment="1">
      <alignment horizontal="left" vertical="top"/>
    </xf>
    <xf numFmtId="165" fontId="0" fillId="4" borderId="2" xfId="0" applyNumberFormat="1" applyFill="1" applyBorder="1" applyAlignment="1">
      <alignment vertical="top"/>
    </xf>
    <xf numFmtId="0" fontId="3" fillId="4" borderId="2" xfId="0" applyFont="1" applyFill="1" applyBorder="1" applyAlignment="1">
      <alignment vertical="top"/>
    </xf>
    <xf numFmtId="0" fontId="5" fillId="0" borderId="0" xfId="0" applyFont="1" applyProtection="1">
      <protection hidden="1"/>
    </xf>
    <xf numFmtId="0" fontId="0" fillId="0" borderId="0" xfId="0" applyProtection="1">
      <protection hidden="1"/>
    </xf>
    <xf numFmtId="0" fontId="3" fillId="0" borderId="0" xfId="0" applyFont="1" applyAlignment="1" applyProtection="1">
      <alignment vertical="top"/>
      <protection hidden="1"/>
    </xf>
    <xf numFmtId="0" fontId="0" fillId="0" borderId="0" xfId="0" applyAlignment="1" applyProtection="1">
      <alignment vertical="top"/>
      <protection hidden="1"/>
    </xf>
    <xf numFmtId="0" fontId="0" fillId="4" borderId="2" xfId="0" applyFill="1" applyBorder="1" applyAlignment="1" applyProtection="1">
      <alignment horizontal="center" vertical="top" wrapText="1"/>
      <protection hidden="1"/>
    </xf>
    <xf numFmtId="0" fontId="3" fillId="4" borderId="2" xfId="0" applyFont="1" applyFill="1" applyBorder="1" applyAlignment="1" applyProtection="1">
      <alignment horizontal="center" vertical="top" wrapText="1"/>
      <protection hidden="1"/>
    </xf>
    <xf numFmtId="165" fontId="1" fillId="4" borderId="2" xfId="1" applyNumberFormat="1" applyFont="1" applyFill="1" applyBorder="1" applyAlignment="1" applyProtection="1">
      <alignment vertical="top"/>
      <protection hidden="1"/>
    </xf>
    <xf numFmtId="0" fontId="14" fillId="6" borderId="6" xfId="0" applyFont="1" applyFill="1" applyBorder="1" applyAlignment="1" applyProtection="1">
      <alignment horizontal="left" vertical="top"/>
      <protection hidden="1"/>
    </xf>
    <xf numFmtId="165" fontId="1" fillId="4" borderId="8" xfId="1" applyNumberFormat="1" applyFont="1" applyFill="1" applyBorder="1" applyAlignment="1" applyProtection="1">
      <alignment vertical="top"/>
      <protection hidden="1"/>
    </xf>
    <xf numFmtId="165" fontId="0" fillId="0" borderId="0" xfId="1" applyNumberFormat="1" applyFont="1" applyProtection="1">
      <protection hidden="1"/>
    </xf>
    <xf numFmtId="165" fontId="3" fillId="0" borderId="0" xfId="1" applyNumberFormat="1" applyFont="1" applyProtection="1">
      <protection hidden="1"/>
    </xf>
    <xf numFmtId="0" fontId="0" fillId="4" borderId="2" xfId="0" applyFill="1" applyBorder="1" applyAlignment="1" applyProtection="1">
      <alignment horizontal="left" vertical="top" wrapText="1"/>
      <protection hidden="1"/>
    </xf>
    <xf numFmtId="0" fontId="0" fillId="4" borderId="7" xfId="0" applyFill="1" applyBorder="1" applyAlignment="1" applyProtection="1">
      <alignment horizontal="center" vertical="top" wrapText="1"/>
      <protection hidden="1"/>
    </xf>
    <xf numFmtId="0" fontId="3" fillId="5" borderId="2" xfId="0" applyFont="1" applyFill="1" applyBorder="1" applyAlignment="1" applyProtection="1">
      <alignment horizontal="left" vertical="top" wrapText="1"/>
      <protection hidden="1"/>
    </xf>
    <xf numFmtId="165" fontId="0" fillId="0" borderId="0" xfId="0" applyNumberFormat="1" applyProtection="1">
      <protection hidden="1"/>
    </xf>
    <xf numFmtId="0" fontId="12" fillId="6" borderId="0" xfId="0" applyFont="1" applyFill="1" applyAlignment="1" applyProtection="1">
      <alignment horizontal="left" vertical="top"/>
      <protection hidden="1"/>
    </xf>
    <xf numFmtId="0" fontId="0" fillId="4" borderId="3" xfId="0" applyFill="1" applyBorder="1" applyAlignment="1" applyProtection="1">
      <alignment horizontal="left" vertical="top" wrapText="1"/>
      <protection hidden="1"/>
    </xf>
    <xf numFmtId="0" fontId="0" fillId="4" borderId="0" xfId="0" applyFill="1" applyAlignment="1">
      <alignment horizontal="left" vertical="top"/>
    </xf>
    <xf numFmtId="0" fontId="0" fillId="4" borderId="2" xfId="0" applyFill="1" applyBorder="1" applyAlignment="1">
      <alignment horizontal="left" vertical="top"/>
    </xf>
    <xf numFmtId="165" fontId="1" fillId="5" borderId="15" xfId="1" applyNumberFormat="1" applyFont="1" applyFill="1" applyBorder="1" applyAlignment="1">
      <alignment vertical="top"/>
    </xf>
    <xf numFmtId="165" fontId="0" fillId="0" borderId="0" xfId="1" applyNumberFormat="1" applyFont="1" applyBorder="1" applyAlignment="1"/>
    <xf numFmtId="0" fontId="0" fillId="4" borderId="2" xfId="0" applyFill="1" applyBorder="1" applyAlignment="1">
      <alignment horizontal="right" vertical="top"/>
    </xf>
    <xf numFmtId="0" fontId="0" fillId="4" borderId="0" xfId="0" applyFill="1" applyAlignment="1">
      <alignment horizontal="right" vertical="top"/>
    </xf>
    <xf numFmtId="9" fontId="0" fillId="4" borderId="2" xfId="2" applyFont="1" applyFill="1" applyBorder="1" applyAlignment="1">
      <alignment horizontal="left" vertical="top"/>
    </xf>
    <xf numFmtId="165" fontId="0" fillId="4" borderId="2" xfId="1" applyNumberFormat="1" applyFont="1" applyFill="1" applyBorder="1" applyAlignment="1">
      <alignment horizontal="left" vertical="top"/>
    </xf>
    <xf numFmtId="0" fontId="0" fillId="3" borderId="2" xfId="0" applyFill="1" applyBorder="1" applyAlignment="1">
      <alignment horizontal="left" vertical="top"/>
    </xf>
    <xf numFmtId="165" fontId="0" fillId="0" borderId="0" xfId="1" applyNumberFormat="1" applyFont="1" applyAlignment="1"/>
    <xf numFmtId="0" fontId="3" fillId="4" borderId="2" xfId="0" applyFont="1" applyFill="1" applyBorder="1" applyAlignment="1">
      <alignment horizontal="center" vertical="top" wrapText="1"/>
    </xf>
    <xf numFmtId="0" fontId="15" fillId="4" borderId="2" xfId="0" applyFont="1" applyFill="1" applyBorder="1" applyAlignment="1">
      <alignment horizontal="center" vertical="top" wrapText="1"/>
    </xf>
    <xf numFmtId="0" fontId="7" fillId="6" borderId="19" xfId="0" applyFont="1" applyFill="1" applyBorder="1" applyAlignment="1" applyProtection="1">
      <alignment vertical="top"/>
      <protection hidden="1"/>
    </xf>
    <xf numFmtId="0" fontId="16" fillId="0" borderId="0" xfId="0" applyFont="1" applyAlignment="1">
      <alignment vertical="top"/>
    </xf>
    <xf numFmtId="0" fontId="0" fillId="4" borderId="5" xfId="0" applyFill="1" applyBorder="1" applyAlignment="1" applyProtection="1">
      <alignment horizontal="center" vertical="top" wrapText="1"/>
      <protection hidden="1"/>
    </xf>
    <xf numFmtId="165" fontId="1" fillId="4" borderId="2" xfId="1" applyNumberFormat="1" applyFont="1" applyFill="1" applyBorder="1" applyAlignment="1" applyProtection="1">
      <alignment vertical="top"/>
    </xf>
    <xf numFmtId="165" fontId="1" fillId="4" borderId="8" xfId="1" applyNumberFormat="1" applyFont="1" applyFill="1" applyBorder="1" applyAlignment="1" applyProtection="1">
      <alignment vertical="top"/>
    </xf>
    <xf numFmtId="165" fontId="3" fillId="5" borderId="2" xfId="1" applyNumberFormat="1" applyFont="1" applyFill="1" applyBorder="1" applyAlignment="1" applyProtection="1">
      <alignment vertical="top"/>
    </xf>
    <xf numFmtId="165" fontId="1" fillId="4" borderId="7" xfId="1" applyNumberFormat="1" applyFont="1" applyFill="1" applyBorder="1" applyAlignment="1" applyProtection="1">
      <alignment vertical="top"/>
    </xf>
    <xf numFmtId="165" fontId="1" fillId="5" borderId="2" xfId="1" applyNumberFormat="1" applyFont="1" applyFill="1" applyBorder="1" applyAlignment="1" applyProtection="1">
      <alignment vertical="top"/>
    </xf>
    <xf numFmtId="165" fontId="0" fillId="4" borderId="2" xfId="1" applyNumberFormat="1" applyFont="1" applyFill="1" applyBorder="1" applyProtection="1"/>
    <xf numFmtId="10" fontId="1" fillId="5" borderId="2" xfId="2" applyNumberFormat="1" applyFont="1" applyFill="1" applyBorder="1" applyAlignment="1" applyProtection="1">
      <alignment vertical="top"/>
    </xf>
    <xf numFmtId="165" fontId="0" fillId="2" borderId="2" xfId="1" applyNumberFormat="1" applyFont="1" applyFill="1" applyBorder="1" applyAlignment="1" applyProtection="1">
      <alignment horizontal="left"/>
      <protection locked="0"/>
    </xf>
    <xf numFmtId="0" fontId="0" fillId="0" borderId="0" xfId="0" applyAlignment="1" applyProtection="1">
      <alignment vertical="top" wrapText="1"/>
      <protection hidden="1"/>
    </xf>
    <xf numFmtId="0" fontId="12" fillId="4" borderId="0" xfId="0" applyFont="1" applyFill="1" applyAlignment="1" applyProtection="1">
      <alignment vertical="top"/>
      <protection hidden="1"/>
    </xf>
    <xf numFmtId="0" fontId="0" fillId="0" borderId="0" xfId="0" applyAlignment="1" applyProtection="1">
      <alignment horizontal="center" vertical="top"/>
      <protection hidden="1"/>
    </xf>
    <xf numFmtId="0" fontId="0" fillId="4" borderId="0" xfId="0" applyFill="1" applyAlignment="1" applyProtection="1">
      <alignment horizontal="center" vertical="top" wrapText="1"/>
      <protection hidden="1"/>
    </xf>
    <xf numFmtId="0" fontId="0" fillId="4" borderId="1" xfId="0" applyFill="1" applyBorder="1" applyAlignment="1" applyProtection="1">
      <alignment horizontal="left" vertical="top" wrapText="1"/>
      <protection hidden="1"/>
    </xf>
    <xf numFmtId="0" fontId="0" fillId="4" borderId="1" xfId="0" applyFill="1" applyBorder="1" applyAlignment="1" applyProtection="1">
      <alignment horizontal="center" vertical="top" wrapText="1"/>
      <protection hidden="1"/>
    </xf>
    <xf numFmtId="14" fontId="0" fillId="0" borderId="0" xfId="0" applyNumberFormat="1" applyAlignment="1" applyProtection="1">
      <alignment vertical="top"/>
      <protection hidden="1"/>
    </xf>
    <xf numFmtId="43" fontId="0" fillId="0" borderId="0" xfId="1" applyFont="1" applyAlignment="1" applyProtection="1">
      <alignment vertical="top" wrapText="1"/>
      <protection hidden="1"/>
    </xf>
    <xf numFmtId="165" fontId="1" fillId="4" borderId="15" xfId="1" applyNumberFormat="1" applyFont="1" applyFill="1" applyBorder="1" applyAlignment="1" applyProtection="1">
      <alignment vertical="top"/>
      <protection hidden="1"/>
    </xf>
    <xf numFmtId="9" fontId="0" fillId="4" borderId="2" xfId="2" applyFont="1" applyFill="1" applyBorder="1" applyAlignment="1" applyProtection="1">
      <alignment vertical="top"/>
      <protection hidden="1"/>
    </xf>
    <xf numFmtId="0" fontId="7" fillId="0" borderId="0" xfId="0" applyFont="1" applyAlignment="1" applyProtection="1">
      <alignment vertical="top"/>
      <protection hidden="1"/>
    </xf>
    <xf numFmtId="0" fontId="7" fillId="0" borderId="18" xfId="0" applyFont="1" applyBorder="1" applyAlignment="1" applyProtection="1">
      <alignment vertical="top"/>
      <protection hidden="1"/>
    </xf>
    <xf numFmtId="0" fontId="0" fillId="5" borderId="3" xfId="0" applyFill="1" applyBorder="1" applyAlignment="1" applyProtection="1">
      <alignment horizontal="left" vertical="top" wrapText="1"/>
      <protection hidden="1"/>
    </xf>
    <xf numFmtId="0" fontId="0" fillId="4" borderId="3" xfId="0" applyFill="1" applyBorder="1" applyAlignment="1">
      <alignment horizontal="left" vertical="top" wrapText="1"/>
    </xf>
    <xf numFmtId="165" fontId="1" fillId="7" borderId="2" xfId="1" applyNumberFormat="1" applyFont="1" applyFill="1" applyBorder="1" applyAlignment="1">
      <alignment vertical="top"/>
    </xf>
    <xf numFmtId="0" fontId="0" fillId="7" borderId="2" xfId="0" applyFill="1" applyBorder="1" applyAlignment="1" applyProtection="1">
      <alignment horizontal="center" vertical="top" wrapText="1"/>
      <protection hidden="1"/>
    </xf>
    <xf numFmtId="0" fontId="3" fillId="7" borderId="2" xfId="0" applyFont="1" applyFill="1" applyBorder="1" applyAlignment="1">
      <alignment horizontal="center" vertical="top" wrapText="1"/>
    </xf>
    <xf numFmtId="0" fontId="3" fillId="5" borderId="2" xfId="0" applyFont="1" applyFill="1" applyBorder="1" applyAlignment="1">
      <alignment horizontal="left" vertical="top" wrapText="1"/>
    </xf>
    <xf numFmtId="0" fontId="0" fillId="5" borderId="2" xfId="0" applyFill="1" applyBorder="1" applyAlignment="1">
      <alignment horizontal="left" vertical="top" wrapText="1"/>
    </xf>
    <xf numFmtId="0" fontId="3" fillId="0" borderId="0" xfId="0" applyFont="1" applyProtection="1">
      <protection hidden="1"/>
    </xf>
    <xf numFmtId="0" fontId="0" fillId="0" borderId="0" xfId="0" applyAlignment="1" applyProtection="1">
      <alignment horizontal="center" vertical="top" wrapText="1"/>
      <protection hidden="1"/>
    </xf>
    <xf numFmtId="0" fontId="0" fillId="0" borderId="0" xfId="0" applyAlignment="1" applyProtection="1">
      <alignment horizontal="right"/>
      <protection hidden="1"/>
    </xf>
    <xf numFmtId="0" fontId="0" fillId="4" borderId="2" xfId="0" applyFill="1" applyBorder="1" applyAlignment="1" applyProtection="1">
      <alignment horizontal="left" vertical="top"/>
      <protection hidden="1"/>
    </xf>
    <xf numFmtId="0" fontId="0" fillId="9" borderId="2" xfId="0" applyFill="1" applyBorder="1" applyAlignment="1">
      <alignment horizontal="right" vertical="top" wrapText="1"/>
    </xf>
    <xf numFmtId="0" fontId="0" fillId="9" borderId="2" xfId="0" applyFill="1" applyBorder="1" applyAlignment="1">
      <alignment horizontal="left" vertical="top" wrapText="1"/>
    </xf>
    <xf numFmtId="165" fontId="0" fillId="10" borderId="2" xfId="1" applyNumberFormat="1" applyFont="1" applyFill="1" applyBorder="1" applyAlignment="1" applyProtection="1">
      <alignment horizontal="left"/>
      <protection locked="0"/>
    </xf>
    <xf numFmtId="164" fontId="18" fillId="2" borderId="0" xfId="0" applyNumberFormat="1" applyFont="1" applyFill="1"/>
    <xf numFmtId="164" fontId="18" fillId="10" borderId="0" xfId="0" applyNumberFormat="1" applyFont="1" applyFill="1"/>
    <xf numFmtId="164" fontId="18" fillId="3" borderId="0" xfId="0" applyNumberFormat="1" applyFont="1" applyFill="1"/>
    <xf numFmtId="0" fontId="0" fillId="11" borderId="2" xfId="0" applyFill="1" applyBorder="1" applyAlignment="1" applyProtection="1">
      <alignment horizontal="center" vertical="top" wrapText="1"/>
      <protection hidden="1"/>
    </xf>
    <xf numFmtId="0" fontId="3" fillId="11" borderId="2" xfId="0" applyFont="1" applyFill="1" applyBorder="1" applyAlignment="1">
      <alignment horizontal="center" vertical="top" wrapText="1"/>
    </xf>
    <xf numFmtId="165" fontId="1" fillId="11" borderId="3" xfId="1" applyNumberFormat="1" applyFont="1" applyFill="1" applyBorder="1" applyAlignment="1" applyProtection="1">
      <alignment horizontal="left" vertical="top"/>
    </xf>
    <xf numFmtId="165" fontId="1" fillId="11" borderId="5" xfId="1" applyNumberFormat="1" applyFont="1" applyFill="1" applyBorder="1" applyAlignment="1" applyProtection="1">
      <alignment horizontal="left" vertical="top"/>
    </xf>
    <xf numFmtId="165" fontId="1" fillId="11" borderId="2" xfId="1" applyNumberFormat="1" applyFont="1" applyFill="1" applyBorder="1" applyAlignment="1" applyProtection="1">
      <alignment vertical="top"/>
    </xf>
    <xf numFmtId="164" fontId="10" fillId="0" borderId="0" xfId="0" applyNumberFormat="1" applyFont="1" applyAlignment="1">
      <alignment horizontal="left" indent="1"/>
    </xf>
    <xf numFmtId="164" fontId="18" fillId="0" borderId="0" xfId="0" applyNumberFormat="1" applyFont="1"/>
    <xf numFmtId="164" fontId="16" fillId="0" borderId="0" xfId="0" applyNumberFormat="1" applyFont="1" applyAlignment="1">
      <alignment horizontal="left" indent="1"/>
    </xf>
    <xf numFmtId="49" fontId="19" fillId="12" borderId="20" xfId="0" applyNumberFormat="1" applyFont="1" applyFill="1" applyBorder="1" applyAlignment="1">
      <alignment horizontal="center" vertical="top" wrapText="1"/>
    </xf>
    <xf numFmtId="49" fontId="20" fillId="0" borderId="20" xfId="0" applyNumberFormat="1" applyFont="1" applyBorder="1" applyAlignment="1">
      <alignment horizontal="left" vertical="top" wrapText="1" indent="1"/>
    </xf>
    <xf numFmtId="0" fontId="0" fillId="4" borderId="0" xfId="0" applyFill="1" applyAlignment="1">
      <alignment horizontal="right" vertical="top" wrapText="1"/>
    </xf>
    <xf numFmtId="0" fontId="0" fillId="4" borderId="0" xfId="0" applyFill="1" applyAlignment="1">
      <alignment horizontal="left" vertical="top" wrapText="1"/>
    </xf>
    <xf numFmtId="0" fontId="3" fillId="4" borderId="0" xfId="0" applyFont="1" applyFill="1" applyAlignment="1">
      <alignment horizontal="left" vertical="top" wrapText="1"/>
    </xf>
    <xf numFmtId="0" fontId="28" fillId="0" borderId="0" xfId="0" applyFont="1" applyAlignment="1">
      <alignment horizontal="center" vertical="top"/>
    </xf>
    <xf numFmtId="0" fontId="3" fillId="5" borderId="2" xfId="0" applyFont="1" applyFill="1" applyBorder="1" applyAlignment="1" applyProtection="1">
      <alignment horizontal="center" vertical="top" wrapText="1"/>
      <protection hidden="1"/>
    </xf>
    <xf numFmtId="0" fontId="0" fillId="4" borderId="0" xfId="0" applyFill="1" applyProtection="1">
      <protection hidden="1"/>
    </xf>
    <xf numFmtId="0" fontId="0" fillId="4" borderId="2" xfId="0" applyFill="1" applyBorder="1" applyProtection="1">
      <protection hidden="1"/>
    </xf>
    <xf numFmtId="0" fontId="3" fillId="4" borderId="2" xfId="0" applyFont="1" applyFill="1" applyBorder="1" applyProtection="1">
      <protection hidden="1"/>
    </xf>
    <xf numFmtId="0" fontId="0" fillId="5" borderId="2" xfId="0" applyFill="1" applyBorder="1" applyProtection="1">
      <protection hidden="1"/>
    </xf>
    <xf numFmtId="0" fontId="2" fillId="4" borderId="2" xfId="0" applyFont="1" applyFill="1" applyBorder="1" applyAlignment="1" applyProtection="1">
      <alignment horizontal="right"/>
      <protection hidden="1"/>
    </xf>
    <xf numFmtId="165" fontId="0" fillId="4" borderId="2" xfId="0" applyNumberFormat="1" applyFill="1" applyBorder="1" applyProtection="1">
      <protection hidden="1"/>
    </xf>
    <xf numFmtId="165" fontId="0" fillId="5" borderId="2" xfId="1" applyNumberFormat="1" applyFont="1" applyFill="1" applyBorder="1" applyProtection="1">
      <protection hidden="1"/>
    </xf>
    <xf numFmtId="165" fontId="0" fillId="4" borderId="2" xfId="1" applyNumberFormat="1" applyFont="1" applyFill="1" applyBorder="1" applyProtection="1">
      <protection hidden="1"/>
    </xf>
    <xf numFmtId="0" fontId="30" fillId="0" borderId="0" xfId="0" applyFont="1" applyProtection="1">
      <protection hidden="1"/>
    </xf>
    <xf numFmtId="165" fontId="1" fillId="4" borderId="2" xfId="1" applyNumberFormat="1" applyFont="1" applyFill="1" applyBorder="1" applyProtection="1">
      <protection hidden="1"/>
    </xf>
    <xf numFmtId="165" fontId="0" fillId="3" borderId="2" xfId="0" applyNumberFormat="1" applyFill="1" applyBorder="1" applyProtection="1">
      <protection hidden="1"/>
    </xf>
    <xf numFmtId="0" fontId="31" fillId="0" borderId="0" xfId="0" applyFont="1" applyProtection="1">
      <protection hidden="1"/>
    </xf>
    <xf numFmtId="0" fontId="0" fillId="0" borderId="0" xfId="0" applyAlignment="1" applyProtection="1">
      <alignment horizontal="left" wrapText="1"/>
      <protection hidden="1"/>
    </xf>
    <xf numFmtId="0" fontId="0" fillId="0" borderId="0" xfId="0" applyAlignment="1" applyProtection="1">
      <alignment wrapText="1"/>
      <protection hidden="1"/>
    </xf>
    <xf numFmtId="9" fontId="0" fillId="4" borderId="2" xfId="0" applyNumberFormat="1" applyFill="1" applyBorder="1" applyAlignment="1" applyProtection="1">
      <alignment horizontal="center"/>
      <protection hidden="1"/>
    </xf>
    <xf numFmtId="0" fontId="0" fillId="4" borderId="2" xfId="0" applyFill="1" applyBorder="1" applyAlignment="1" applyProtection="1">
      <alignment horizontal="center"/>
      <protection hidden="1"/>
    </xf>
    <xf numFmtId="0" fontId="0" fillId="5" borderId="2" xfId="0" applyFill="1" applyBorder="1" applyAlignment="1" applyProtection="1">
      <alignment horizontal="center"/>
      <protection hidden="1"/>
    </xf>
    <xf numFmtId="9" fontId="0" fillId="4" borderId="2" xfId="0" applyNumberFormat="1" applyFill="1" applyBorder="1" applyProtection="1">
      <protection hidden="1"/>
    </xf>
    <xf numFmtId="0" fontId="0" fillId="8" borderId="2" xfId="0" applyFill="1" applyBorder="1" applyProtection="1">
      <protection hidden="1"/>
    </xf>
    <xf numFmtId="0" fontId="2" fillId="0" borderId="0" xfId="0" applyFont="1" applyProtection="1">
      <protection hidden="1"/>
    </xf>
    <xf numFmtId="165" fontId="0" fillId="5" borderId="2" xfId="1" applyNumberFormat="1" applyFont="1" applyFill="1" applyBorder="1" applyProtection="1"/>
    <xf numFmtId="165" fontId="0" fillId="4" borderId="2" xfId="0" applyNumberFormat="1" applyFill="1" applyBorder="1"/>
    <xf numFmtId="0" fontId="0" fillId="3" borderId="2" xfId="0" applyFill="1" applyBorder="1" applyProtection="1">
      <protection hidden="1"/>
    </xf>
    <xf numFmtId="165" fontId="0" fillId="3" borderId="2" xfId="1" applyNumberFormat="1" applyFont="1" applyFill="1" applyBorder="1" applyProtection="1">
      <protection hidden="1"/>
    </xf>
    <xf numFmtId="165" fontId="3" fillId="7" borderId="2" xfId="1" applyNumberFormat="1" applyFont="1" applyFill="1" applyBorder="1" applyAlignment="1">
      <alignment vertical="top"/>
    </xf>
    <xf numFmtId="0" fontId="0" fillId="4" borderId="2" xfId="0" applyFill="1" applyBorder="1" applyAlignment="1" applyProtection="1">
      <alignment horizontal="right" vertical="top"/>
      <protection hidden="1"/>
    </xf>
    <xf numFmtId="0" fontId="3" fillId="4" borderId="2" xfId="0" applyFont="1" applyFill="1" applyBorder="1" applyAlignment="1" applyProtection="1">
      <alignment horizontal="left" vertical="top"/>
      <protection hidden="1"/>
    </xf>
    <xf numFmtId="0" fontId="0" fillId="4" borderId="0" xfId="0" applyFill="1" applyAlignment="1" applyProtection="1">
      <alignment horizontal="right" vertical="top"/>
      <protection hidden="1"/>
    </xf>
    <xf numFmtId="0" fontId="3" fillId="4" borderId="0" xfId="0" applyFont="1" applyFill="1" applyAlignment="1" applyProtection="1">
      <alignment horizontal="left" vertical="top"/>
      <protection hidden="1"/>
    </xf>
    <xf numFmtId="0" fontId="0" fillId="4" borderId="0" xfId="0" applyFill="1" applyAlignment="1" applyProtection="1">
      <alignment horizontal="left" vertical="top"/>
      <protection hidden="1"/>
    </xf>
    <xf numFmtId="0" fontId="15" fillId="4" borderId="0" xfId="0" applyFont="1" applyFill="1" applyAlignment="1" applyProtection="1">
      <alignment horizontal="left" vertical="top"/>
      <protection hidden="1"/>
    </xf>
    <xf numFmtId="165" fontId="0" fillId="0" borderId="0" xfId="0" applyNumberFormat="1" applyAlignment="1" applyProtection="1">
      <alignment vertical="top" wrapText="1"/>
      <protection hidden="1"/>
    </xf>
    <xf numFmtId="43" fontId="0" fillId="0" borderId="0" xfId="0" applyNumberFormat="1" applyAlignment="1" applyProtection="1">
      <alignment vertical="top" wrapText="1"/>
      <protection hidden="1"/>
    </xf>
    <xf numFmtId="165" fontId="0" fillId="0" borderId="0" xfId="0" applyNumberFormat="1" applyAlignment="1" applyProtection="1">
      <alignment vertical="top"/>
      <protection hidden="1"/>
    </xf>
    <xf numFmtId="10" fontId="1" fillId="4" borderId="2" xfId="2" applyNumberFormat="1" applyFont="1" applyFill="1" applyBorder="1" applyAlignment="1" applyProtection="1">
      <alignment vertical="top"/>
      <protection hidden="1"/>
    </xf>
    <xf numFmtId="165" fontId="0" fillId="4" borderId="2" xfId="1" applyNumberFormat="1" applyFont="1" applyFill="1" applyBorder="1" applyAlignment="1">
      <alignment vertical="top"/>
    </xf>
    <xf numFmtId="0" fontId="29" fillId="0" borderId="0" xfId="0" applyFont="1" applyAlignment="1" applyProtection="1">
      <alignment horizontal="left" vertical="top"/>
      <protection hidden="1"/>
    </xf>
    <xf numFmtId="0" fontId="2" fillId="0" borderId="25" xfId="0" applyFont="1" applyBorder="1" applyAlignment="1">
      <alignment vertical="top"/>
    </xf>
    <xf numFmtId="0" fontId="29" fillId="4" borderId="2" xfId="0" applyFont="1" applyFill="1" applyBorder="1" applyProtection="1">
      <protection hidden="1"/>
    </xf>
    <xf numFmtId="0" fontId="33" fillId="0" borderId="0" xfId="0" applyFont="1" applyAlignment="1" applyProtection="1">
      <alignment vertical="top"/>
      <protection hidden="1"/>
    </xf>
    <xf numFmtId="0" fontId="32" fillId="0" borderId="0" xfId="0" applyFont="1" applyAlignment="1">
      <alignment vertical="top"/>
    </xf>
    <xf numFmtId="0" fontId="2" fillId="4" borderId="0" xfId="0" applyFont="1" applyFill="1" applyProtection="1">
      <protection hidden="1"/>
    </xf>
    <xf numFmtId="165" fontId="0" fillId="3" borderId="2" xfId="1" applyNumberFormat="1" applyFont="1" applyFill="1" applyBorder="1" applyAlignment="1" applyProtection="1">
      <alignment vertical="top"/>
      <protection hidden="1"/>
    </xf>
    <xf numFmtId="165" fontId="0" fillId="4" borderId="2" xfId="1" applyNumberFormat="1" applyFont="1" applyFill="1" applyBorder="1" applyAlignment="1" applyProtection="1">
      <alignment vertical="top"/>
      <protection hidden="1"/>
    </xf>
    <xf numFmtId="0" fontId="28" fillId="0" borderId="0" xfId="0" applyFont="1" applyAlignment="1" applyProtection="1">
      <alignment horizontal="center" vertical="top"/>
      <protection hidden="1"/>
    </xf>
    <xf numFmtId="0" fontId="17" fillId="0" borderId="0" xfId="0" applyFont="1" applyAlignment="1" applyProtection="1">
      <alignment horizontal="center"/>
      <protection hidden="1"/>
    </xf>
    <xf numFmtId="165" fontId="0" fillId="4" borderId="2" xfId="0" applyNumberFormat="1" applyFill="1" applyBorder="1" applyAlignment="1" applyProtection="1">
      <alignment vertical="top"/>
      <protection hidden="1"/>
    </xf>
    <xf numFmtId="165" fontId="3" fillId="4" borderId="2" xfId="0" applyNumberFormat="1" applyFont="1" applyFill="1" applyBorder="1" applyAlignment="1" applyProtection="1">
      <alignment vertical="top"/>
      <protection hidden="1"/>
    </xf>
    <xf numFmtId="0" fontId="31" fillId="4" borderId="2" xfId="0" applyFont="1" applyFill="1" applyBorder="1" applyProtection="1">
      <protection hidden="1"/>
    </xf>
    <xf numFmtId="3" fontId="0" fillId="4" borderId="2" xfId="1" applyNumberFormat="1" applyFont="1" applyFill="1" applyBorder="1" applyProtection="1">
      <protection locked="0"/>
    </xf>
    <xf numFmtId="164" fontId="0" fillId="4" borderId="2" xfId="0" applyNumberFormat="1" applyFill="1" applyBorder="1" applyAlignment="1">
      <alignment vertical="top"/>
    </xf>
    <xf numFmtId="0" fontId="0" fillId="0" borderId="2" xfId="0" applyBorder="1" applyAlignment="1">
      <alignment vertical="top" wrapText="1"/>
    </xf>
    <xf numFmtId="165" fontId="0" fillId="0" borderId="2" xfId="1" applyNumberFormat="1" applyFont="1" applyFill="1" applyBorder="1" applyAlignment="1" applyProtection="1">
      <alignment vertical="top"/>
      <protection locked="0"/>
    </xf>
    <xf numFmtId="0" fontId="32" fillId="0" borderId="2" xfId="0" applyFont="1" applyBorder="1" applyAlignment="1">
      <alignment vertical="top" wrapText="1"/>
    </xf>
    <xf numFmtId="165" fontId="32" fillId="0" borderId="2" xfId="1" applyNumberFormat="1" applyFont="1" applyFill="1" applyBorder="1" applyAlignment="1" applyProtection="1">
      <alignment vertical="top"/>
      <protection locked="0"/>
    </xf>
    <xf numFmtId="0" fontId="0" fillId="13" borderId="0" xfId="0" applyFill="1" applyAlignment="1">
      <alignment vertical="top"/>
    </xf>
    <xf numFmtId="0" fontId="0" fillId="13" borderId="0" xfId="0" applyFill="1" applyAlignment="1">
      <alignment horizontal="center" vertical="top" wrapText="1"/>
    </xf>
    <xf numFmtId="165" fontId="0" fillId="13" borderId="0" xfId="1" applyNumberFormat="1" applyFont="1" applyFill="1" applyBorder="1" applyAlignment="1">
      <alignment vertical="top"/>
    </xf>
    <xf numFmtId="165" fontId="3" fillId="13" borderId="0" xfId="1" applyNumberFormat="1" applyFont="1" applyFill="1" applyBorder="1" applyAlignment="1">
      <alignment vertical="top"/>
    </xf>
    <xf numFmtId="0" fontId="0" fillId="13" borderId="0" xfId="0" applyFill="1" applyAlignment="1" applyProtection="1">
      <alignment vertical="top"/>
      <protection hidden="1"/>
    </xf>
    <xf numFmtId="43" fontId="0" fillId="2" borderId="3" xfId="1" applyFont="1" applyFill="1" applyBorder="1" applyAlignment="1" applyProtection="1">
      <alignment vertical="top" wrapText="1"/>
      <protection locked="0"/>
    </xf>
    <xf numFmtId="0" fontId="0" fillId="4" borderId="6" xfId="0"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pplyProtection="1">
      <alignment horizontal="left" vertical="top"/>
      <protection hidden="1"/>
    </xf>
    <xf numFmtId="165" fontId="0" fillId="2" borderId="2" xfId="1" applyNumberFormat="1" applyFont="1" applyFill="1" applyBorder="1" applyAlignment="1" applyProtection="1">
      <alignment vertical="top" wrapText="1"/>
      <protection locked="0"/>
    </xf>
    <xf numFmtId="0" fontId="0" fillId="2" borderId="2" xfId="0" applyFill="1" applyBorder="1" applyProtection="1">
      <protection locked="0"/>
    </xf>
    <xf numFmtId="0" fontId="36" fillId="0" borderId="0" xfId="0" applyFont="1" applyAlignment="1">
      <alignment vertical="top"/>
    </xf>
    <xf numFmtId="0" fontId="36" fillId="13" borderId="0" xfId="0" applyFont="1" applyFill="1" applyAlignment="1">
      <alignment vertical="top"/>
    </xf>
    <xf numFmtId="0" fontId="37" fillId="0" borderId="0" xfId="5" quotePrefix="1"/>
    <xf numFmtId="165" fontId="0" fillId="2" borderId="3" xfId="1" applyNumberFormat="1" applyFont="1" applyFill="1" applyBorder="1" applyAlignment="1" applyProtection="1">
      <alignment horizontal="left" vertical="top" wrapText="1"/>
      <protection locked="0"/>
    </xf>
    <xf numFmtId="0" fontId="0" fillId="4" borderId="10" xfId="0" applyFill="1" applyBorder="1" applyAlignment="1">
      <alignment horizontal="center" vertical="top" wrapText="1"/>
    </xf>
    <xf numFmtId="0" fontId="0" fillId="4" borderId="6" xfId="0" applyFill="1" applyBorder="1" applyAlignment="1">
      <alignment horizontal="center" vertical="top" wrapText="1"/>
    </xf>
    <xf numFmtId="43" fontId="0" fillId="2" borderId="2" xfId="1" applyFont="1" applyFill="1" applyBorder="1" applyAlignment="1" applyProtection="1">
      <alignment vertical="top"/>
      <protection locked="0"/>
    </xf>
    <xf numFmtId="0" fontId="0" fillId="4" borderId="12" xfId="0" applyFill="1" applyBorder="1" applyAlignment="1">
      <alignment horizontal="center" vertical="top" wrapText="1"/>
    </xf>
    <xf numFmtId="0" fontId="0" fillId="2" borderId="3" xfId="1" applyNumberFormat="1" applyFont="1" applyFill="1" applyBorder="1" applyAlignment="1" applyProtection="1">
      <alignment horizontal="left" vertical="top" wrapText="1"/>
      <protection locked="0"/>
    </xf>
    <xf numFmtId="0" fontId="0" fillId="2" borderId="4" xfId="1" applyNumberFormat="1" applyFont="1" applyFill="1" applyBorder="1" applyAlignment="1" applyProtection="1">
      <alignment horizontal="left" vertical="top" wrapText="1"/>
      <protection locked="0"/>
    </xf>
    <xf numFmtId="0" fontId="0" fillId="2" borderId="5" xfId="1" applyNumberFormat="1" applyFont="1" applyFill="1" applyBorder="1" applyAlignment="1" applyProtection="1">
      <alignment horizontal="left" vertical="top" wrapText="1"/>
      <protection locked="0"/>
    </xf>
    <xf numFmtId="165" fontId="0" fillId="4" borderId="2" xfId="1" applyNumberFormat="1" applyFont="1" applyFill="1" applyBorder="1" applyProtection="1">
      <protection locked="0"/>
    </xf>
    <xf numFmtId="49" fontId="38" fillId="0" borderId="0" xfId="5" applyNumberFormat="1" applyFont="1" applyAlignment="1">
      <alignment horizontal="left" vertical="top" wrapText="1"/>
    </xf>
    <xf numFmtId="165" fontId="0" fillId="2" borderId="5" xfId="1" applyNumberFormat="1" applyFont="1" applyFill="1" applyBorder="1" applyAlignment="1" applyProtection="1">
      <alignment horizontal="left" vertical="top" wrapText="1"/>
      <protection locked="0"/>
    </xf>
    <xf numFmtId="165" fontId="0" fillId="3" borderId="2" xfId="1" applyNumberFormat="1" applyFont="1" applyFill="1" applyBorder="1" applyAlignment="1" applyProtection="1">
      <alignment vertical="top"/>
    </xf>
    <xf numFmtId="165" fontId="3" fillId="3" borderId="2" xfId="1" applyNumberFormat="1" applyFont="1" applyFill="1" applyBorder="1" applyAlignment="1" applyProtection="1">
      <alignment vertical="top"/>
    </xf>
    <xf numFmtId="165" fontId="0" fillId="2" borderId="2" xfId="1" applyNumberFormat="1" applyFont="1" applyFill="1" applyBorder="1" applyAlignment="1" applyProtection="1">
      <alignment horizontal="left" vertical="top" wrapText="1"/>
      <protection locked="0"/>
    </xf>
    <xf numFmtId="0" fontId="0" fillId="4" borderId="2" xfId="0" applyFill="1" applyBorder="1" applyAlignment="1" applyProtection="1">
      <alignment vertical="top"/>
      <protection hidden="1"/>
    </xf>
    <xf numFmtId="0" fontId="3" fillId="4" borderId="2" xfId="0" applyFont="1" applyFill="1" applyBorder="1" applyAlignment="1" applyProtection="1">
      <alignment vertical="top" wrapText="1"/>
      <protection hidden="1"/>
    </xf>
    <xf numFmtId="0" fontId="0" fillId="2" borderId="2" xfId="0" applyFill="1" applyBorder="1" applyAlignment="1" applyProtection="1">
      <alignment horizontal="left"/>
      <protection locked="0"/>
    </xf>
    <xf numFmtId="0" fontId="0" fillId="0" borderId="4" xfId="0" applyBorder="1" applyAlignment="1">
      <alignment horizontal="left"/>
    </xf>
    <xf numFmtId="0" fontId="0" fillId="0" borderId="0" xfId="0" applyAlignment="1">
      <alignment horizontal="left" vertical="top" wrapText="1"/>
    </xf>
    <xf numFmtId="0" fontId="10" fillId="0" borderId="0" xfId="0" applyFont="1" applyAlignment="1">
      <alignment horizontal="left" vertical="top" wrapText="1"/>
    </xf>
    <xf numFmtId="0" fontId="3" fillId="0" borderId="2" xfId="0" applyFont="1" applyBorder="1" applyAlignment="1">
      <alignment horizontal="left"/>
    </xf>
    <xf numFmtId="0" fontId="24" fillId="0" borderId="21" xfId="0" applyFont="1" applyBorder="1" applyAlignment="1">
      <alignment horizontal="center"/>
    </xf>
    <xf numFmtId="0" fontId="24" fillId="0" borderId="22" xfId="0" applyFont="1" applyBorder="1" applyAlignment="1">
      <alignment horizontal="center"/>
    </xf>
    <xf numFmtId="0" fontId="24" fillId="0" borderId="23" xfId="0" applyFont="1" applyBorder="1" applyAlignment="1">
      <alignment horizontal="center"/>
    </xf>
    <xf numFmtId="0" fontId="23" fillId="12" borderId="21" xfId="0" applyFont="1" applyFill="1" applyBorder="1" applyAlignment="1">
      <alignment horizontal="center"/>
    </xf>
    <xf numFmtId="0" fontId="23" fillId="12" borderId="22" xfId="0" applyFont="1" applyFill="1" applyBorder="1" applyAlignment="1">
      <alignment horizontal="center"/>
    </xf>
    <xf numFmtId="0" fontId="23" fillId="12" borderId="23" xfId="0" applyFont="1" applyFill="1" applyBorder="1" applyAlignment="1">
      <alignment horizontal="center"/>
    </xf>
    <xf numFmtId="0" fontId="23" fillId="12" borderId="0" xfId="0" applyFont="1" applyFill="1" applyAlignment="1">
      <alignment horizontal="center" vertical="top"/>
    </xf>
    <xf numFmtId="0" fontId="0" fillId="0" borderId="2" xfId="0" applyBorder="1" applyAlignment="1">
      <alignment horizontal="left"/>
    </xf>
    <xf numFmtId="0" fontId="3" fillId="0" borderId="0" xfId="0" applyFont="1" applyAlignment="1">
      <alignment horizontal="left"/>
    </xf>
    <xf numFmtId="0" fontId="25" fillId="12" borderId="0" xfId="0" applyFont="1" applyFill="1" applyAlignment="1">
      <alignment horizontal="center"/>
    </xf>
    <xf numFmtId="0" fontId="0" fillId="3" borderId="3" xfId="0" applyFill="1" applyBorder="1" applyAlignment="1" applyProtection="1">
      <alignment horizontal="left" vertical="top"/>
      <protection hidden="1"/>
    </xf>
    <xf numFmtId="0" fontId="0" fillId="3" borderId="5" xfId="0" applyFill="1" applyBorder="1" applyAlignment="1" applyProtection="1">
      <alignment horizontal="left" vertical="top"/>
      <protection hidden="1"/>
    </xf>
    <xf numFmtId="0" fontId="3" fillId="4" borderId="2" xfId="0" applyFont="1" applyFill="1" applyBorder="1" applyAlignment="1">
      <alignment horizontal="center" vertical="top" wrapText="1"/>
    </xf>
    <xf numFmtId="165" fontId="23" fillId="12" borderId="6" xfId="1" applyNumberFormat="1" applyFont="1" applyFill="1" applyBorder="1" applyAlignment="1" applyProtection="1">
      <alignment horizontal="center" vertical="top" wrapText="1"/>
    </xf>
    <xf numFmtId="165" fontId="23" fillId="12" borderId="0" xfId="1" applyNumberFormat="1" applyFont="1" applyFill="1" applyBorder="1" applyAlignment="1" applyProtection="1">
      <alignment horizontal="center" vertical="top" wrapText="1"/>
    </xf>
    <xf numFmtId="0" fontId="25" fillId="12" borderId="6" xfId="0" applyFont="1" applyFill="1" applyBorder="1" applyAlignment="1">
      <alignment horizontal="center" vertical="top"/>
    </xf>
    <xf numFmtId="0" fontId="25" fillId="12" borderId="0" xfId="0" applyFont="1" applyFill="1" applyAlignment="1">
      <alignment horizontal="center" vertical="top"/>
    </xf>
    <xf numFmtId="0" fontId="3" fillId="3" borderId="3" xfId="0" applyFont="1" applyFill="1" applyBorder="1" applyAlignment="1" applyProtection="1">
      <alignment horizontal="left" vertical="top"/>
      <protection hidden="1"/>
    </xf>
    <xf numFmtId="0" fontId="3" fillId="3" borderId="4" xfId="0" applyFont="1" applyFill="1" applyBorder="1" applyAlignment="1" applyProtection="1">
      <alignment horizontal="left" vertical="top"/>
      <protection hidden="1"/>
    </xf>
    <xf numFmtId="0" fontId="3" fillId="3" borderId="5" xfId="0" applyFont="1" applyFill="1" applyBorder="1" applyAlignment="1" applyProtection="1">
      <alignment horizontal="left" vertical="top"/>
      <protection hidden="1"/>
    </xf>
    <xf numFmtId="0" fontId="4" fillId="3" borderId="3" xfId="0" applyFont="1" applyFill="1" applyBorder="1" applyAlignment="1" applyProtection="1">
      <alignment horizontal="left" vertical="top"/>
      <protection hidden="1"/>
    </xf>
    <xf numFmtId="0" fontId="4" fillId="3" borderId="4" xfId="0" applyFont="1" applyFill="1" applyBorder="1" applyAlignment="1" applyProtection="1">
      <alignment horizontal="left" vertical="top"/>
      <protection hidden="1"/>
    </xf>
    <xf numFmtId="0" fontId="4" fillId="3" borderId="5" xfId="0" applyFont="1" applyFill="1" applyBorder="1" applyAlignment="1" applyProtection="1">
      <alignment horizontal="left" vertical="top"/>
      <protection hidden="1"/>
    </xf>
    <xf numFmtId="0" fontId="0" fillId="3" borderId="4" xfId="0" applyFill="1" applyBorder="1" applyAlignment="1" applyProtection="1">
      <alignment horizontal="left" vertical="top"/>
      <protection hidden="1"/>
    </xf>
    <xf numFmtId="0" fontId="0" fillId="4" borderId="3" xfId="0" applyFill="1" applyBorder="1" applyAlignment="1" applyProtection="1">
      <alignment horizontal="left" vertical="top"/>
      <protection hidden="1"/>
    </xf>
    <xf numFmtId="0" fontId="0" fillId="4" borderId="5" xfId="0" applyFill="1" applyBorder="1" applyAlignment="1" applyProtection="1">
      <alignment horizontal="left" vertical="top"/>
      <protection hidden="1"/>
    </xf>
    <xf numFmtId="0" fontId="0" fillId="2" borderId="3" xfId="1" applyNumberFormat="1" applyFont="1" applyFill="1" applyBorder="1" applyAlignment="1" applyProtection="1">
      <alignment horizontal="left" vertical="top" wrapText="1"/>
      <protection locked="0"/>
    </xf>
    <xf numFmtId="0" fontId="0" fillId="2" borderId="4" xfId="1" applyNumberFormat="1" applyFont="1" applyFill="1" applyBorder="1" applyAlignment="1" applyProtection="1">
      <alignment horizontal="left" vertical="top" wrapText="1"/>
      <protection locked="0"/>
    </xf>
    <xf numFmtId="0" fontId="0" fillId="2" borderId="5" xfId="1" applyNumberFormat="1" applyFont="1" applyFill="1" applyBorder="1" applyAlignment="1" applyProtection="1">
      <alignment horizontal="left" vertical="top" wrapText="1"/>
      <protection locked="0"/>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3" fillId="4" borderId="3" xfId="0" applyFont="1" applyFill="1" applyBorder="1" applyAlignment="1">
      <alignment horizontal="left" vertical="top"/>
    </xf>
    <xf numFmtId="0" fontId="3" fillId="4" borderId="5" xfId="0" applyFont="1" applyFill="1" applyBorder="1" applyAlignment="1">
      <alignment horizontal="left" vertical="top"/>
    </xf>
    <xf numFmtId="0" fontId="34" fillId="0" borderId="21" xfId="0" applyFont="1" applyBorder="1" applyAlignment="1">
      <alignment horizontal="center" vertical="top"/>
    </xf>
    <xf numFmtId="0" fontId="34" fillId="0" borderId="22" xfId="0" applyFont="1" applyBorder="1" applyAlignment="1">
      <alignment horizontal="center" vertical="top"/>
    </xf>
    <xf numFmtId="0" fontId="34" fillId="0" borderId="23" xfId="0" applyFont="1" applyBorder="1" applyAlignment="1">
      <alignment horizontal="center" vertical="top"/>
    </xf>
    <xf numFmtId="165" fontId="3" fillId="7" borderId="3" xfId="1" applyNumberFormat="1" applyFont="1" applyFill="1" applyBorder="1" applyAlignment="1">
      <alignment horizontal="left" vertical="top"/>
    </xf>
    <xf numFmtId="165" fontId="3" fillId="7" borderId="5" xfId="1" applyNumberFormat="1" applyFont="1" applyFill="1" applyBorder="1" applyAlignment="1">
      <alignment horizontal="left" vertical="top"/>
    </xf>
    <xf numFmtId="0" fontId="3" fillId="7" borderId="2" xfId="0" applyFont="1" applyFill="1" applyBorder="1" applyAlignment="1" applyProtection="1">
      <alignment horizontal="left" vertical="top" wrapText="1"/>
      <protection hidden="1"/>
    </xf>
    <xf numFmtId="165" fontId="1" fillId="7" borderId="3" xfId="1" applyNumberFormat="1" applyFont="1" applyFill="1" applyBorder="1" applyAlignment="1">
      <alignment horizontal="left" vertical="top"/>
    </xf>
    <xf numFmtId="165" fontId="1" fillId="7" borderId="5" xfId="1" applyNumberFormat="1" applyFont="1" applyFill="1" applyBorder="1" applyAlignment="1">
      <alignment horizontal="left" vertical="top"/>
    </xf>
    <xf numFmtId="0" fontId="0" fillId="4" borderId="2" xfId="0" applyFill="1" applyBorder="1" applyAlignment="1" applyProtection="1">
      <alignment horizontal="left" vertical="top"/>
      <protection hidden="1"/>
    </xf>
    <xf numFmtId="0" fontId="0" fillId="4" borderId="2" xfId="0" applyFill="1" applyBorder="1" applyAlignment="1">
      <alignment horizontal="left" vertical="top"/>
    </xf>
    <xf numFmtId="0" fontId="0" fillId="4" borderId="10" xfId="0" applyFill="1" applyBorder="1" applyAlignment="1" applyProtection="1">
      <alignment horizontal="left" vertical="top"/>
      <protection hidden="1"/>
    </xf>
    <xf numFmtId="0" fontId="0" fillId="4" borderId="12" xfId="0" applyFill="1" applyBorder="1" applyAlignment="1" applyProtection="1">
      <alignment horizontal="left" vertical="top"/>
      <protection hidden="1"/>
    </xf>
    <xf numFmtId="0" fontId="3" fillId="4" borderId="2" xfId="0" applyFont="1" applyFill="1" applyBorder="1" applyAlignment="1">
      <alignment horizontal="left" vertical="top"/>
    </xf>
    <xf numFmtId="165" fontId="3" fillId="5" borderId="3" xfId="1" applyNumberFormat="1" applyFont="1" applyFill="1" applyBorder="1" applyAlignment="1">
      <alignment horizontal="left" vertical="top"/>
    </xf>
    <xf numFmtId="165" fontId="3" fillId="5" borderId="5" xfId="1" applyNumberFormat="1" applyFont="1" applyFill="1" applyBorder="1" applyAlignment="1">
      <alignment horizontal="left" vertical="top"/>
    </xf>
    <xf numFmtId="0" fontId="3" fillId="4" borderId="2" xfId="0" applyFont="1" applyFill="1" applyBorder="1" applyAlignment="1" applyProtection="1">
      <alignment horizontal="left" vertical="top" wrapText="1"/>
      <protection hidden="1"/>
    </xf>
    <xf numFmtId="0" fontId="0" fillId="4" borderId="16" xfId="0" applyFill="1" applyBorder="1" applyAlignment="1" applyProtection="1">
      <alignment horizontal="left" vertical="top"/>
      <protection hidden="1"/>
    </xf>
    <xf numFmtId="0" fontId="0" fillId="4" borderId="17" xfId="0" applyFill="1" applyBorder="1" applyAlignment="1" applyProtection="1">
      <alignment horizontal="left" vertical="top"/>
      <protection hidden="1"/>
    </xf>
    <xf numFmtId="165" fontId="0" fillId="7" borderId="3" xfId="1" applyNumberFormat="1" applyFont="1" applyFill="1" applyBorder="1" applyAlignment="1">
      <alignment horizontal="left" vertical="top"/>
    </xf>
    <xf numFmtId="0" fontId="25" fillId="12" borderId="21" xfId="0" applyFont="1" applyFill="1" applyBorder="1" applyAlignment="1">
      <alignment horizontal="center"/>
    </xf>
    <xf numFmtId="0" fontId="25" fillId="12" borderId="22" xfId="0" applyFont="1" applyFill="1" applyBorder="1" applyAlignment="1">
      <alignment horizontal="center"/>
    </xf>
    <xf numFmtId="0" fontId="0" fillId="10" borderId="0" xfId="0" applyFill="1" applyAlignment="1" applyProtection="1">
      <alignment horizontal="left" vertical="top" wrapText="1"/>
      <protection locked="0"/>
    </xf>
    <xf numFmtId="0" fontId="25" fillId="12" borderId="3" xfId="0" applyFont="1" applyFill="1" applyBorder="1" applyAlignment="1">
      <alignment horizontal="center" vertical="top"/>
    </xf>
    <xf numFmtId="0" fontId="25" fillId="12" borderId="4" xfId="0" applyFont="1" applyFill="1" applyBorder="1" applyAlignment="1">
      <alignment horizontal="center" vertical="top"/>
    </xf>
    <xf numFmtId="0" fontId="25" fillId="12" borderId="5" xfId="0" applyFont="1" applyFill="1" applyBorder="1" applyAlignment="1">
      <alignment horizontal="center" vertical="top"/>
    </xf>
    <xf numFmtId="0" fontId="0" fillId="0" borderId="11" xfId="0" applyBorder="1" applyAlignment="1">
      <alignment horizontal="left" vertical="top"/>
    </xf>
    <xf numFmtId="0" fontId="0" fillId="0" borderId="12" xfId="0" applyBorder="1" applyAlignment="1">
      <alignment horizontal="left" vertical="top"/>
    </xf>
    <xf numFmtId="0" fontId="31" fillId="3" borderId="3" xfId="0" applyFont="1" applyFill="1" applyBorder="1" applyAlignment="1" applyProtection="1">
      <alignment horizontal="left" vertical="top"/>
      <protection hidden="1"/>
    </xf>
    <xf numFmtId="0" fontId="31" fillId="3" borderId="5" xfId="0" applyFont="1" applyFill="1" applyBorder="1" applyAlignment="1" applyProtection="1">
      <alignment horizontal="left" vertical="top"/>
      <protection hidden="1"/>
    </xf>
    <xf numFmtId="0" fontId="15" fillId="4" borderId="2" xfId="0" applyFont="1" applyFill="1" applyBorder="1" applyAlignment="1">
      <alignment horizontal="center" vertical="top" wrapText="1"/>
    </xf>
    <xf numFmtId="0" fontId="27" fillId="12" borderId="6" xfId="0" applyFont="1" applyFill="1" applyBorder="1" applyAlignment="1">
      <alignment horizontal="center" vertical="top"/>
    </xf>
    <xf numFmtId="0" fontId="27" fillId="12" borderId="0" xfId="0" applyFont="1" applyFill="1" applyAlignment="1">
      <alignment horizontal="center" vertical="top"/>
    </xf>
    <xf numFmtId="0" fontId="27" fillId="12" borderId="3" xfId="0" applyFont="1" applyFill="1" applyBorder="1" applyAlignment="1">
      <alignment horizontal="center" vertical="top"/>
    </xf>
    <xf numFmtId="0" fontId="27" fillId="12" borderId="4" xfId="0" applyFont="1" applyFill="1" applyBorder="1" applyAlignment="1">
      <alignment horizontal="center" vertical="top"/>
    </xf>
    <xf numFmtId="0" fontId="27" fillId="12" borderId="5" xfId="0" applyFont="1" applyFill="1" applyBorder="1" applyAlignment="1">
      <alignment horizontal="center" vertical="top"/>
    </xf>
    <xf numFmtId="0" fontId="27" fillId="12" borderId="21" xfId="0" applyFont="1" applyFill="1" applyBorder="1" applyAlignment="1">
      <alignment horizontal="center" vertical="top"/>
    </xf>
    <xf numFmtId="0" fontId="27" fillId="12" borderId="22" xfId="0" applyFont="1" applyFill="1" applyBorder="1" applyAlignment="1">
      <alignment horizontal="center" vertical="top"/>
    </xf>
    <xf numFmtId="0" fontId="23" fillId="12" borderId="21" xfId="0" applyFont="1" applyFill="1" applyBorder="1" applyAlignment="1">
      <alignment horizontal="center" vertical="top"/>
    </xf>
    <xf numFmtId="0" fontId="23" fillId="12" borderId="22" xfId="0" applyFont="1" applyFill="1" applyBorder="1" applyAlignment="1">
      <alignment horizontal="center" vertical="top"/>
    </xf>
    <xf numFmtId="0" fontId="35" fillId="0" borderId="21" xfId="0" applyFont="1" applyBorder="1" applyAlignment="1">
      <alignment horizontal="center" vertical="top"/>
    </xf>
    <xf numFmtId="0" fontId="35" fillId="0" borderId="22" xfId="0" applyFont="1" applyBorder="1" applyAlignment="1">
      <alignment horizontal="center" vertical="top"/>
    </xf>
    <xf numFmtId="0" fontId="35" fillId="0" borderId="23" xfId="0" applyFont="1" applyBorder="1" applyAlignment="1">
      <alignment horizontal="center" vertical="top"/>
    </xf>
    <xf numFmtId="165" fontId="0" fillId="2" borderId="3" xfId="1" applyNumberFormat="1" applyFont="1" applyFill="1" applyBorder="1" applyAlignment="1" applyProtection="1">
      <alignment horizontal="left" vertical="top" wrapText="1"/>
      <protection locked="0"/>
    </xf>
    <xf numFmtId="165" fontId="0" fillId="2" borderId="4" xfId="1" applyNumberFormat="1" applyFont="1" applyFill="1" applyBorder="1" applyAlignment="1" applyProtection="1">
      <alignment horizontal="left" vertical="top" wrapText="1"/>
      <protection locked="0"/>
    </xf>
    <xf numFmtId="165" fontId="0" fillId="2" borderId="5" xfId="1" applyNumberFormat="1" applyFont="1" applyFill="1" applyBorder="1" applyAlignment="1" applyProtection="1">
      <alignment horizontal="left" vertical="top" wrapText="1"/>
      <protection locked="0"/>
    </xf>
    <xf numFmtId="165" fontId="26" fillId="12" borderId="6" xfId="1" applyNumberFormat="1" applyFont="1" applyFill="1" applyBorder="1" applyAlignment="1" applyProtection="1">
      <alignment horizontal="center" vertical="top" wrapText="1"/>
    </xf>
    <xf numFmtId="165" fontId="26" fillId="12" borderId="0" xfId="1" applyNumberFormat="1" applyFont="1" applyFill="1" applyBorder="1" applyAlignment="1" applyProtection="1">
      <alignment horizontal="center" vertical="top" wrapText="1"/>
    </xf>
    <xf numFmtId="0" fontId="24" fillId="0" borderId="21" xfId="0" applyFont="1" applyBorder="1" applyAlignment="1">
      <alignment horizontal="center" vertical="top"/>
    </xf>
    <xf numFmtId="0" fontId="24" fillId="0" borderId="22" xfId="0" applyFont="1" applyBorder="1" applyAlignment="1">
      <alignment horizontal="center" vertical="top"/>
    </xf>
    <xf numFmtId="0" fontId="24" fillId="0" borderId="23" xfId="0" applyFont="1" applyBorder="1" applyAlignment="1">
      <alignment horizontal="center" vertical="top"/>
    </xf>
    <xf numFmtId="0" fontId="26" fillId="12" borderId="24" xfId="0" applyFont="1" applyFill="1" applyBorder="1" applyAlignment="1">
      <alignment horizontal="center" vertical="top"/>
    </xf>
    <xf numFmtId="0" fontId="26" fillId="12" borderId="0" xfId="0" applyFont="1" applyFill="1" applyAlignment="1">
      <alignment horizontal="center" vertical="top"/>
    </xf>
    <xf numFmtId="0" fontId="22" fillId="0" borderId="0" xfId="0" applyFont="1" applyAlignment="1" applyProtection="1">
      <alignment horizontal="center" vertical="center"/>
      <protection hidden="1"/>
    </xf>
    <xf numFmtId="0" fontId="23" fillId="12" borderId="24" xfId="0" applyFont="1" applyFill="1" applyBorder="1" applyAlignment="1" applyProtection="1">
      <alignment horizontal="center"/>
      <protection hidden="1"/>
    </xf>
    <xf numFmtId="0" fontId="23" fillId="12" borderId="0" xfId="0" applyFont="1" applyFill="1" applyAlignment="1" applyProtection="1">
      <alignment horizontal="center"/>
      <protection hidden="1"/>
    </xf>
    <xf numFmtId="0" fontId="24" fillId="0" borderId="21" xfId="0" applyFont="1" applyBorder="1" applyAlignment="1" applyProtection="1">
      <alignment horizontal="center"/>
      <protection hidden="1"/>
    </xf>
    <xf numFmtId="0" fontId="24" fillId="0" borderId="22" xfId="0" applyFont="1" applyBorder="1" applyAlignment="1" applyProtection="1">
      <alignment horizontal="center"/>
      <protection hidden="1"/>
    </xf>
    <xf numFmtId="0" fontId="24" fillId="0" borderId="23" xfId="0" applyFont="1" applyBorder="1" applyAlignment="1" applyProtection="1">
      <alignment horizontal="center"/>
      <protection hidden="1"/>
    </xf>
    <xf numFmtId="0" fontId="23" fillId="12" borderId="3" xfId="0" applyFont="1" applyFill="1" applyBorder="1" applyAlignment="1">
      <alignment horizontal="center" vertical="top"/>
    </xf>
    <xf numFmtId="0" fontId="23" fillId="12" borderId="4" xfId="0" applyFont="1" applyFill="1" applyBorder="1" applyAlignment="1">
      <alignment horizontal="center" vertical="top"/>
    </xf>
    <xf numFmtId="0" fontId="32" fillId="13" borderId="3" xfId="0" applyFont="1" applyFill="1" applyBorder="1" applyAlignment="1" applyProtection="1">
      <alignment horizontal="left" vertical="top"/>
      <protection hidden="1"/>
    </xf>
    <xf numFmtId="0" fontId="32" fillId="13" borderId="4" xfId="0" applyFont="1" applyFill="1" applyBorder="1" applyAlignment="1" applyProtection="1">
      <alignment horizontal="left" vertical="top"/>
      <protection hidden="1"/>
    </xf>
    <xf numFmtId="0" fontId="31" fillId="3" borderId="4" xfId="0" applyFont="1" applyFill="1" applyBorder="1" applyAlignment="1" applyProtection="1">
      <alignment horizontal="left" vertical="top"/>
      <protection hidden="1"/>
    </xf>
    <xf numFmtId="0" fontId="31" fillId="0" borderId="3" xfId="0" applyFont="1" applyBorder="1" applyAlignment="1" applyProtection="1">
      <alignment horizontal="left" vertical="top" wrapText="1"/>
      <protection hidden="1"/>
    </xf>
    <xf numFmtId="0" fontId="31" fillId="0" borderId="4" xfId="0" applyFont="1" applyBorder="1" applyAlignment="1" applyProtection="1">
      <alignment horizontal="left" vertical="top" wrapText="1"/>
      <protection hidden="1"/>
    </xf>
    <xf numFmtId="0" fontId="31" fillId="0" borderId="5" xfId="0" applyFont="1" applyBorder="1" applyAlignment="1" applyProtection="1">
      <alignment horizontal="left" vertical="top" wrapText="1"/>
      <protection hidden="1"/>
    </xf>
    <xf numFmtId="0" fontId="2" fillId="0" borderId="3" xfId="0" applyFont="1" applyBorder="1" applyAlignment="1" applyProtection="1">
      <alignment horizontal="left" vertical="top" wrapText="1"/>
      <protection hidden="1"/>
    </xf>
    <xf numFmtId="0" fontId="2" fillId="0" borderId="4" xfId="0" applyFont="1" applyBorder="1" applyAlignment="1" applyProtection="1">
      <alignment horizontal="left" vertical="top" wrapText="1"/>
      <protection hidden="1"/>
    </xf>
    <xf numFmtId="0" fontId="2" fillId="0" borderId="5" xfId="0" applyFont="1" applyBorder="1" applyAlignment="1" applyProtection="1">
      <alignment horizontal="left" vertical="top" wrapText="1"/>
      <protection hidden="1"/>
    </xf>
    <xf numFmtId="0" fontId="0" fillId="4" borderId="4" xfId="0" applyFill="1" applyBorder="1" applyAlignment="1" applyProtection="1">
      <alignment horizontal="left" vertical="top"/>
      <protection hidden="1"/>
    </xf>
    <xf numFmtId="165" fontId="3" fillId="5" borderId="3" xfId="1" applyNumberFormat="1" applyFont="1" applyFill="1" applyBorder="1" applyAlignment="1" applyProtection="1">
      <alignment horizontal="left" vertical="top"/>
      <protection hidden="1"/>
    </xf>
    <xf numFmtId="165" fontId="3" fillId="5" borderId="4" xfId="1" applyNumberFormat="1" applyFont="1" applyFill="1" applyBorder="1" applyAlignment="1" applyProtection="1">
      <alignment horizontal="left" vertical="top"/>
      <protection hidden="1"/>
    </xf>
    <xf numFmtId="0" fontId="0" fillId="4" borderId="3" xfId="0" applyFill="1" applyBorder="1" applyAlignment="1" applyProtection="1">
      <alignment horizontal="left" vertical="top" wrapText="1"/>
      <protection hidden="1"/>
    </xf>
    <xf numFmtId="0" fontId="0" fillId="4" borderId="13" xfId="0" applyFill="1" applyBorder="1" applyAlignment="1" applyProtection="1">
      <alignment horizontal="left" vertical="top"/>
      <protection hidden="1"/>
    </xf>
    <xf numFmtId="0" fontId="0" fillId="4" borderId="14" xfId="0" applyFill="1" applyBorder="1" applyAlignment="1" applyProtection="1">
      <alignment horizontal="left" vertical="top"/>
      <protection hidden="1"/>
    </xf>
    <xf numFmtId="0" fontId="23" fillId="12" borderId="21" xfId="0" applyFont="1" applyFill="1" applyBorder="1" applyAlignment="1" applyProtection="1">
      <alignment horizontal="center"/>
      <protection hidden="1"/>
    </xf>
    <xf numFmtId="0" fontId="23" fillId="12" borderId="22" xfId="0" applyFont="1" applyFill="1" applyBorder="1" applyAlignment="1" applyProtection="1">
      <alignment horizontal="center"/>
      <protection hidden="1"/>
    </xf>
    <xf numFmtId="0" fontId="23" fillId="12" borderId="23" xfId="0" applyFont="1" applyFill="1" applyBorder="1" applyAlignment="1" applyProtection="1">
      <alignment horizontal="center"/>
      <protection hidden="1"/>
    </xf>
    <xf numFmtId="165" fontId="1" fillId="11" borderId="3" xfId="1" applyNumberFormat="1" applyFont="1" applyFill="1" applyBorder="1" applyAlignment="1" applyProtection="1">
      <alignment horizontal="left" vertical="top"/>
    </xf>
    <xf numFmtId="165" fontId="1" fillId="11" borderId="5" xfId="1" applyNumberFormat="1" applyFont="1" applyFill="1" applyBorder="1" applyAlignment="1" applyProtection="1">
      <alignment horizontal="left" vertical="top"/>
    </xf>
    <xf numFmtId="0" fontId="0" fillId="13" borderId="3" xfId="0" applyFill="1" applyBorder="1" applyAlignment="1" applyProtection="1">
      <alignment horizontal="left" vertical="top"/>
      <protection hidden="1"/>
    </xf>
    <xf numFmtId="0" fontId="0" fillId="13" borderId="4" xfId="0" applyFill="1" applyBorder="1" applyAlignment="1" applyProtection="1">
      <alignment horizontal="left" vertical="top"/>
      <protection hidden="1"/>
    </xf>
    <xf numFmtId="0" fontId="3" fillId="11" borderId="2" xfId="0" applyFont="1" applyFill="1" applyBorder="1" applyAlignment="1" applyProtection="1">
      <alignment horizontal="left" vertical="top" wrapText="1"/>
      <protection hidden="1"/>
    </xf>
    <xf numFmtId="165" fontId="0" fillId="11" borderId="3" xfId="1" applyNumberFormat="1" applyFont="1" applyFill="1" applyBorder="1" applyAlignment="1" applyProtection="1">
      <alignment horizontal="left" vertical="top"/>
    </xf>
  </cellXfs>
  <cellStyles count="6">
    <cellStyle name="Comma" xfId="1" builtinId="3"/>
    <cellStyle name="Hyperlink" xfId="5" builtinId="8"/>
    <cellStyle name="Hyperlink 2" xfId="4" xr:uid="{E8849FD3-20E2-4BE8-99F1-7947CE74E3A8}"/>
    <cellStyle name="Normal" xfId="0" builtinId="0"/>
    <cellStyle name="Percent" xfId="2" builtinId="5"/>
    <cellStyle name="Standaard 2" xfId="3" xr:uid="{34B1BA7A-4659-46EA-B93E-2951AB078717}"/>
  </cellStyles>
  <dxfs count="109">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tint="-4.9989318521683403E-2"/>
      </font>
    </dxf>
    <dxf>
      <font>
        <color theme="0" tint="-4.9989318521683403E-2"/>
      </font>
    </dxf>
    <dxf>
      <font>
        <color theme="0" tint="-4.9989318521683403E-2"/>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7" tint="0.79998168889431442"/>
        </patternFill>
      </fill>
    </dxf>
    <dxf>
      <font>
        <color rgb="FF9C0006"/>
      </font>
      <fill>
        <patternFill>
          <bgColor rgb="FFFFC7CE"/>
        </patternFill>
      </fill>
    </dxf>
    <dxf>
      <fill>
        <patternFill>
          <bgColor theme="7" tint="0.79998168889431442"/>
        </patternFill>
      </fill>
    </dxf>
    <dxf>
      <font>
        <color rgb="FF9C0006"/>
      </font>
      <fill>
        <patternFill>
          <bgColor rgb="FFFFC7CE"/>
        </patternFill>
      </fill>
    </dxf>
    <dxf>
      <fill>
        <patternFill>
          <bgColor theme="7" tint="0.79998168889431442"/>
        </patternFill>
      </fill>
    </dxf>
    <dxf>
      <font>
        <color rgb="FF9C0006"/>
      </font>
      <fill>
        <patternFill>
          <bgColor rgb="FFFFC7CE"/>
        </patternFill>
      </fill>
    </dxf>
    <dxf>
      <fill>
        <patternFill>
          <bgColor theme="8" tint="0.79998168889431442"/>
        </patternFill>
      </fill>
    </dxf>
    <dxf>
      <fill>
        <patternFill>
          <bgColor theme="8" tint="0.79998168889431442"/>
        </patternFill>
      </fill>
    </dxf>
    <dxf>
      <fill>
        <patternFill>
          <bgColor theme="8" tint="0.79998168889431442"/>
        </patternFill>
      </fill>
    </dxf>
    <dxf>
      <font>
        <color theme="0" tint="-4.9989318521683403E-2"/>
      </font>
      <fill>
        <patternFill patternType="solid">
          <bgColor theme="0" tint="-4.9989318521683403E-2"/>
        </patternFill>
      </fill>
      <border>
        <left style="thin">
          <color theme="0"/>
        </left>
        <right style="thin">
          <color theme="0"/>
        </right>
        <top style="thin">
          <color theme="0"/>
        </top>
        <bottom style="thin">
          <color theme="0"/>
        </bottom>
      </border>
    </dxf>
    <dxf>
      <font>
        <color theme="0" tint="-4.9989318521683403E-2"/>
      </font>
      <fill>
        <patternFill patternType="solid">
          <bgColor theme="0" tint="-4.9989318521683403E-2"/>
        </patternFill>
      </fill>
      <border>
        <left style="thin">
          <color theme="0"/>
        </left>
        <right style="thin">
          <color theme="0"/>
        </right>
        <top style="thin">
          <color theme="0"/>
        </top>
        <bottom style="thin">
          <color theme="0"/>
        </bottom>
      </border>
    </dxf>
    <dxf>
      <font>
        <color theme="0" tint="-4.9989318521683403E-2"/>
      </font>
      <fill>
        <patternFill patternType="solid">
          <bgColor theme="0" tint="-4.9989318521683403E-2"/>
        </patternFill>
      </fill>
      <border>
        <left style="thin">
          <color theme="0"/>
        </left>
        <right style="thin">
          <color theme="0"/>
        </right>
        <top style="thin">
          <color theme="0"/>
        </top>
        <bottom style="thin">
          <color theme="0"/>
        </bottom>
      </border>
    </dxf>
    <dxf>
      <font>
        <color theme="1"/>
      </font>
      <fill>
        <patternFill>
          <bgColor theme="5" tint="0.79998168889431442"/>
        </patternFill>
      </fill>
    </dxf>
    <dxf>
      <font>
        <color theme="0" tint="-4.9989318521683403E-2"/>
      </font>
    </dxf>
    <dxf>
      <font>
        <color theme="0" tint="-4.9989318521683403E-2"/>
      </font>
      <fill>
        <patternFill>
          <bgColor theme="0" tint="-4.9989318521683403E-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9"/>
      </font>
    </dxf>
    <dxf>
      <font>
        <b/>
        <i val="0"/>
        <color rgb="FFFF0000"/>
      </font>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9C0006"/>
      </font>
      <fill>
        <patternFill>
          <bgColor rgb="FFFFC7CE"/>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9C0006"/>
      </font>
      <fill>
        <patternFill>
          <bgColor rgb="FFFFC7CE"/>
        </patternFill>
      </fill>
    </dxf>
    <dxf>
      <font>
        <color rgb="FFC00000"/>
      </font>
      <fill>
        <patternFill>
          <bgColor theme="5" tint="0.79998168889431442"/>
        </patternFill>
      </fill>
    </dxf>
    <dxf>
      <font>
        <color theme="5" tint="0.59996337778862885"/>
      </font>
      <fill>
        <patternFill>
          <bgColor theme="5" tint="0.59996337778862885"/>
        </patternFill>
      </fill>
    </dxf>
    <dxf>
      <font>
        <color theme="8" tint="0.79998168889431442"/>
      </font>
      <fill>
        <patternFill>
          <bgColor theme="8" tint="0.79998168889431442"/>
        </patternFill>
      </fill>
    </dxf>
    <dxf>
      <font>
        <color rgb="FF9C0006"/>
      </font>
      <fill>
        <patternFill>
          <bgColor rgb="FFFFC7CE"/>
        </patternFill>
      </fill>
    </dxf>
  </dxfs>
  <tableStyles count="0" defaultTableStyle="TableStyleMedium2" defaultPivotStyle="PivotStyleLight16"/>
  <colors>
    <mruColors>
      <color rgb="FFF22C2C"/>
      <color rgb="FFFF93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4323135</xdr:colOff>
      <xdr:row>0</xdr:row>
      <xdr:rowOff>0</xdr:rowOff>
    </xdr:from>
    <xdr:to>
      <xdr:col>1</xdr:col>
      <xdr:colOff>15875</xdr:colOff>
      <xdr:row>3</xdr:row>
      <xdr:rowOff>47048</xdr:rowOff>
    </xdr:to>
    <xdr:pic>
      <xdr:nvPicPr>
        <xdr:cNvPr id="4" name="Afbeelding 3">
          <a:extLst>
            <a:ext uri="{FF2B5EF4-FFF2-40B4-BE49-F238E27FC236}">
              <a16:creationId xmlns:a16="http://schemas.microsoft.com/office/drawing/2014/main" id="{37DE24E2-A935-6403-B8D9-E19EE7A19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23135" y="0"/>
          <a:ext cx="2169740" cy="931164"/>
        </a:xfrm>
        <a:prstGeom prst="rect">
          <a:avLst/>
        </a:prstGeom>
      </xdr:spPr>
    </xdr:pic>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dus-i.nl/subsidies/wetenschappelijk-onderzoek/biotech-booster" TargetMode="Externa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0F0C-C0A6-42F3-9EFD-F2FD1266AE1F}">
  <sheetPr codeName="Blad1"/>
  <dimension ref="A1:F112"/>
  <sheetViews>
    <sheetView showGridLines="0" topLeftCell="A53" zoomScaleNormal="100" workbookViewId="0">
      <selection activeCell="B90" sqref="B90"/>
    </sheetView>
  </sheetViews>
  <sheetFormatPr defaultRowHeight="14.45"/>
  <cols>
    <col min="1" max="1" width="5.140625" customWidth="1"/>
    <col min="2" max="2" width="85.85546875" customWidth="1"/>
    <col min="3" max="4" width="37.140625" customWidth="1"/>
    <col min="7" max="7" width="9.42578125" bestFit="1" customWidth="1"/>
  </cols>
  <sheetData>
    <row r="1" spans="1:5" ht="21">
      <c r="A1" s="2" t="s">
        <v>0</v>
      </c>
      <c r="B1" s="2"/>
    </row>
    <row r="2" spans="1:5">
      <c r="A2" s="3" t="s">
        <v>1</v>
      </c>
    </row>
    <row r="3" spans="1:5">
      <c r="A3" s="3"/>
    </row>
    <row r="4" spans="1:5">
      <c r="A4" s="57"/>
      <c r="B4" s="31" t="s">
        <v>2</v>
      </c>
    </row>
    <row r="5" spans="1:5">
      <c r="A5" s="57">
        <v>1</v>
      </c>
      <c r="B5" s="29" t="s">
        <v>3</v>
      </c>
    </row>
    <row r="6" spans="1:5">
      <c r="A6" s="57">
        <v>2</v>
      </c>
      <c r="B6" s="29" t="s">
        <v>4</v>
      </c>
    </row>
    <row r="7" spans="1:5">
      <c r="A7" s="57">
        <v>3</v>
      </c>
      <c r="B7" s="29" t="s">
        <v>5</v>
      </c>
    </row>
    <row r="8" spans="1:5">
      <c r="A8" s="57">
        <v>4</v>
      </c>
      <c r="B8" s="29" t="s">
        <v>6</v>
      </c>
    </row>
    <row r="9" spans="1:5">
      <c r="A9" s="57">
        <v>5</v>
      </c>
      <c r="B9" s="29" t="s">
        <v>7</v>
      </c>
    </row>
    <row r="10" spans="1:5">
      <c r="A10" s="47"/>
    </row>
    <row r="11" spans="1:5">
      <c r="A11" s="57"/>
      <c r="B11" s="31" t="s">
        <v>8</v>
      </c>
    </row>
    <row r="12" spans="1:5">
      <c r="A12" s="57">
        <v>1</v>
      </c>
      <c r="B12" s="29" t="s">
        <v>9</v>
      </c>
    </row>
    <row r="13" spans="1:5">
      <c r="A13" s="57">
        <v>2</v>
      </c>
      <c r="B13" s="29" t="s">
        <v>10</v>
      </c>
    </row>
    <row r="14" spans="1:5">
      <c r="A14" s="46"/>
    </row>
    <row r="15" spans="1:5">
      <c r="A15" s="57"/>
      <c r="B15" s="31" t="s">
        <v>11</v>
      </c>
      <c r="C15" s="29" t="s">
        <v>12</v>
      </c>
    </row>
    <row r="16" spans="1:5">
      <c r="A16" s="57">
        <v>1</v>
      </c>
      <c r="B16" s="29" t="s">
        <v>13</v>
      </c>
      <c r="C16" s="29" t="s">
        <v>14</v>
      </c>
      <c r="D16" s="3"/>
      <c r="E16" s="3"/>
    </row>
    <row r="17" spans="1:5">
      <c r="A17" s="57">
        <v>3</v>
      </c>
      <c r="B17" s="29" t="s">
        <v>15</v>
      </c>
      <c r="C17" s="29" t="s">
        <v>14</v>
      </c>
      <c r="D17" s="3"/>
      <c r="E17" s="3"/>
    </row>
    <row r="18" spans="1:5">
      <c r="A18" s="57">
        <v>4</v>
      </c>
      <c r="B18" s="29" t="s">
        <v>16</v>
      </c>
      <c r="C18" s="29" t="s">
        <v>17</v>
      </c>
      <c r="D18" s="3"/>
    </row>
    <row r="19" spans="1:5">
      <c r="A19" s="57">
        <v>5</v>
      </c>
      <c r="B19" s="29" t="s">
        <v>18</v>
      </c>
      <c r="C19" s="29" t="s">
        <v>17</v>
      </c>
      <c r="D19" s="3"/>
    </row>
    <row r="20" spans="1:5">
      <c r="A20" s="57">
        <v>6</v>
      </c>
      <c r="B20" s="29" t="s">
        <v>19</v>
      </c>
      <c r="C20" s="29">
        <v>6</v>
      </c>
      <c r="D20" s="3"/>
    </row>
    <row r="21" spans="1:5">
      <c r="A21" s="57">
        <v>7</v>
      </c>
      <c r="B21" s="29" t="s">
        <v>20</v>
      </c>
      <c r="C21" s="29">
        <v>6</v>
      </c>
      <c r="D21" s="3"/>
    </row>
    <row r="22" spans="1:5">
      <c r="A22" s="125">
        <v>2</v>
      </c>
      <c r="B22" s="126" t="s">
        <v>21</v>
      </c>
      <c r="C22" s="29" t="s">
        <v>14</v>
      </c>
      <c r="D22" s="3" t="s">
        <v>22</v>
      </c>
    </row>
    <row r="23" spans="1:5">
      <c r="A23" s="125">
        <v>8</v>
      </c>
      <c r="B23" s="126" t="s">
        <v>23</v>
      </c>
      <c r="C23" s="29" t="s">
        <v>17</v>
      </c>
      <c r="D23" s="3" t="s">
        <v>22</v>
      </c>
    </row>
    <row r="24" spans="1:5">
      <c r="A24" s="46"/>
    </row>
    <row r="25" spans="1:5">
      <c r="A25" s="57"/>
      <c r="B25" s="31" t="s">
        <v>24</v>
      </c>
    </row>
    <row r="26" spans="1:5">
      <c r="A26" s="57">
        <v>1</v>
      </c>
      <c r="B26" s="29" t="s">
        <v>25</v>
      </c>
    </row>
    <row r="27" spans="1:5">
      <c r="A27" s="57">
        <v>2</v>
      </c>
      <c r="B27" s="29" t="s">
        <v>26</v>
      </c>
    </row>
    <row r="28" spans="1:5">
      <c r="A28" s="57">
        <v>3</v>
      </c>
      <c r="B28" s="29" t="s">
        <v>27</v>
      </c>
    </row>
    <row r="29" spans="1:5">
      <c r="A29" s="57">
        <v>4</v>
      </c>
      <c r="B29" s="29" t="s">
        <v>28</v>
      </c>
    </row>
    <row r="30" spans="1:5">
      <c r="A30" s="57">
        <v>5</v>
      </c>
      <c r="B30" s="29" t="s">
        <v>29</v>
      </c>
    </row>
    <row r="31" spans="1:5">
      <c r="A31" s="46"/>
    </row>
    <row r="32" spans="1:5">
      <c r="A32" s="57"/>
      <c r="B32" s="31" t="s">
        <v>30</v>
      </c>
    </row>
    <row r="33" spans="1:6">
      <c r="A33" s="57">
        <v>1</v>
      </c>
      <c r="B33" s="29" t="s">
        <v>31</v>
      </c>
    </row>
    <row r="34" spans="1:6">
      <c r="A34" s="57">
        <v>2</v>
      </c>
      <c r="B34" s="29" t="s">
        <v>32</v>
      </c>
    </row>
    <row r="35" spans="1:6">
      <c r="A35" s="57">
        <v>3</v>
      </c>
      <c r="B35" s="29" t="s">
        <v>33</v>
      </c>
      <c r="C35" s="16"/>
    </row>
    <row r="36" spans="1:6">
      <c r="A36" s="46"/>
    </row>
    <row r="37" spans="1:6">
      <c r="A37" s="57"/>
      <c r="B37" s="31" t="s">
        <v>34</v>
      </c>
    </row>
    <row r="38" spans="1:6">
      <c r="A38" s="57">
        <v>1</v>
      </c>
      <c r="B38" s="29" t="s">
        <v>35</v>
      </c>
    </row>
    <row r="39" spans="1:6">
      <c r="A39" s="57">
        <v>2</v>
      </c>
      <c r="B39" s="29" t="s">
        <v>36</v>
      </c>
    </row>
    <row r="40" spans="1:6">
      <c r="A40" s="46"/>
    </row>
    <row r="41" spans="1:6">
      <c r="A41" s="57"/>
      <c r="B41" s="31" t="s">
        <v>37</v>
      </c>
    </row>
    <row r="42" spans="1:6">
      <c r="A42" s="57">
        <v>1</v>
      </c>
      <c r="B42" s="29" t="s">
        <v>38</v>
      </c>
      <c r="D42" s="9"/>
    </row>
    <row r="43" spans="1:6">
      <c r="A43" s="57">
        <v>2</v>
      </c>
      <c r="B43" s="29" t="s">
        <v>39</v>
      </c>
      <c r="D43" s="10"/>
      <c r="E43" s="10"/>
      <c r="F43" s="10"/>
    </row>
    <row r="44" spans="1:6">
      <c r="A44" s="57">
        <v>3</v>
      </c>
      <c r="B44" s="29" t="s">
        <v>40</v>
      </c>
      <c r="D44" s="10"/>
      <c r="E44" s="10"/>
      <c r="F44" s="10"/>
    </row>
    <row r="45" spans="1:6">
      <c r="A45" s="57">
        <v>4</v>
      </c>
      <c r="B45" s="29" t="s">
        <v>41</v>
      </c>
      <c r="D45" s="10"/>
      <c r="E45" s="10"/>
      <c r="F45" s="10"/>
    </row>
    <row r="46" spans="1:6">
      <c r="A46" s="57">
        <v>5</v>
      </c>
      <c r="B46" s="29" t="s">
        <v>42</v>
      </c>
      <c r="D46" s="10"/>
    </row>
    <row r="47" spans="1:6">
      <c r="A47" s="57">
        <v>6</v>
      </c>
      <c r="B47" s="29" t="s">
        <v>43</v>
      </c>
      <c r="D47" s="10"/>
    </row>
    <row r="48" spans="1:6">
      <c r="A48" s="46"/>
      <c r="D48" s="10"/>
    </row>
    <row r="49" spans="1:4">
      <c r="A49" s="141"/>
      <c r="B49" s="143" t="s">
        <v>44</v>
      </c>
      <c r="D49" s="10"/>
    </row>
    <row r="50" spans="1:4">
      <c r="A50" s="141">
        <v>1</v>
      </c>
      <c r="B50" s="142" t="s">
        <v>45</v>
      </c>
      <c r="D50" s="10"/>
    </row>
    <row r="51" spans="1:4">
      <c r="A51" s="141">
        <v>2</v>
      </c>
      <c r="B51" s="142" t="s">
        <v>46</v>
      </c>
      <c r="D51" s="10"/>
    </row>
    <row r="52" spans="1:4">
      <c r="A52" s="141">
        <v>3</v>
      </c>
      <c r="B52" s="142" t="s">
        <v>47</v>
      </c>
      <c r="D52" s="10"/>
    </row>
    <row r="53" spans="1:4">
      <c r="A53" s="141">
        <v>4</v>
      </c>
      <c r="B53" s="142" t="s">
        <v>48</v>
      </c>
      <c r="D53" s="10"/>
    </row>
    <row r="54" spans="1:4" ht="15" customHeight="1">
      <c r="A54" s="141">
        <v>5</v>
      </c>
      <c r="B54" s="142" t="s">
        <v>49</v>
      </c>
      <c r="D54" s="10"/>
    </row>
    <row r="55" spans="1:4">
      <c r="A55" s="141">
        <v>6</v>
      </c>
      <c r="B55" s="142" t="s">
        <v>50</v>
      </c>
      <c r="D55" s="10"/>
    </row>
    <row r="56" spans="1:4">
      <c r="A56" s="141">
        <v>7</v>
      </c>
      <c r="B56" s="142" t="s">
        <v>51</v>
      </c>
      <c r="D56" s="10"/>
    </row>
    <row r="57" spans="1:4">
      <c r="A57" s="141">
        <v>8</v>
      </c>
      <c r="B57" s="142" t="s">
        <v>52</v>
      </c>
      <c r="D57" s="10"/>
    </row>
    <row r="58" spans="1:4">
      <c r="A58" s="46"/>
    </row>
    <row r="59" spans="1:4">
      <c r="A59" s="57"/>
      <c r="B59" s="31" t="s">
        <v>53</v>
      </c>
    </row>
    <row r="60" spans="1:4">
      <c r="A60" s="57">
        <v>1</v>
      </c>
      <c r="B60" s="29" t="s">
        <v>54</v>
      </c>
    </row>
    <row r="61" spans="1:4">
      <c r="A61" s="57">
        <v>2</v>
      </c>
      <c r="B61" s="29" t="s">
        <v>55</v>
      </c>
    </row>
    <row r="62" spans="1:4">
      <c r="A62" s="46"/>
    </row>
    <row r="63" spans="1:4">
      <c r="A63" s="57"/>
      <c r="B63" s="31" t="s">
        <v>56</v>
      </c>
    </row>
    <row r="64" spans="1:4">
      <c r="A64" s="57">
        <v>1</v>
      </c>
      <c r="B64" s="29" t="s">
        <v>57</v>
      </c>
    </row>
    <row r="65" spans="1:6">
      <c r="A65" s="57">
        <v>2</v>
      </c>
      <c r="B65" s="29" t="s">
        <v>58</v>
      </c>
    </row>
    <row r="66" spans="1:6">
      <c r="A66" s="46"/>
    </row>
    <row r="67" spans="1:6">
      <c r="A67" s="57"/>
      <c r="B67" s="31" t="s">
        <v>59</v>
      </c>
    </row>
    <row r="68" spans="1:6">
      <c r="A68" s="57">
        <v>1</v>
      </c>
      <c r="B68" s="29" t="str">
        <f>IF(ISBLANK(WPS!B11),"",WPS!A11)</f>
        <v/>
      </c>
      <c r="D68" s="5"/>
      <c r="F68" s="12"/>
    </row>
    <row r="69" spans="1:6">
      <c r="A69" s="57">
        <v>2</v>
      </c>
      <c r="B69" s="29" t="str">
        <f>IF(ISBLANK(WPS!B12),"",WPS!A12)</f>
        <v/>
      </c>
      <c r="D69" s="5"/>
    </row>
    <row r="70" spans="1:6">
      <c r="A70" s="57">
        <v>3</v>
      </c>
      <c r="B70" s="29" t="str">
        <f>IF(ISBLANK(WPS!B13),"",WPS!A13)</f>
        <v/>
      </c>
      <c r="D70" s="5"/>
    </row>
    <row r="71" spans="1:6">
      <c r="A71" s="57">
        <v>4</v>
      </c>
      <c r="B71" s="29" t="str">
        <f>IF(ISBLANK(WPS!B14),"",WPS!A14)</f>
        <v/>
      </c>
      <c r="D71" s="5"/>
    </row>
    <row r="72" spans="1:6">
      <c r="A72" s="57">
        <v>5</v>
      </c>
      <c r="B72" s="29" t="str">
        <f>IF(ISBLANK(WPS!B15),"",WPS!A15)</f>
        <v/>
      </c>
      <c r="D72" s="5"/>
    </row>
    <row r="73" spans="1:6">
      <c r="A73" s="57">
        <v>6</v>
      </c>
      <c r="B73" s="29" t="str">
        <f>IF(ISBLANK(WPS!B16),"",WPS!A16)</f>
        <v/>
      </c>
      <c r="D73" s="5"/>
    </row>
    <row r="74" spans="1:6">
      <c r="A74" s="57">
        <v>7</v>
      </c>
      <c r="B74" s="29" t="str">
        <f>IF(ISBLANK(WPS!B17),"",WPS!A17)</f>
        <v/>
      </c>
      <c r="D74" s="5"/>
    </row>
    <row r="75" spans="1:6">
      <c r="A75" s="57">
        <v>8</v>
      </c>
      <c r="B75" s="29" t="str">
        <f>IF(ISBLANK(WPS!B18),"",WPS!A18)</f>
        <v/>
      </c>
      <c r="D75" s="5"/>
    </row>
    <row r="76" spans="1:6">
      <c r="A76" s="57">
        <v>9</v>
      </c>
      <c r="B76" s="29" t="str">
        <f>IF(ISBLANK(WPS!B19),"",WPS!A19)</f>
        <v/>
      </c>
      <c r="D76" s="5"/>
    </row>
    <row r="77" spans="1:6">
      <c r="A77" s="57">
        <v>10</v>
      </c>
      <c r="B77" s="29" t="str">
        <f>IF(ISBLANK(WPS!B20),"",WPS!A20)</f>
        <v/>
      </c>
      <c r="D77" s="5"/>
    </row>
    <row r="78" spans="1:6">
      <c r="A78" s="46"/>
    </row>
    <row r="79" spans="1:6">
      <c r="A79" s="57"/>
      <c r="B79" s="31" t="s">
        <v>60</v>
      </c>
    </row>
    <row r="80" spans="1:6">
      <c r="A80" s="57">
        <v>1</v>
      </c>
      <c r="B80" s="29" t="s">
        <v>61</v>
      </c>
    </row>
    <row r="81" spans="1:2">
      <c r="A81" s="57">
        <v>2</v>
      </c>
      <c r="B81" s="29" t="s">
        <v>62</v>
      </c>
    </row>
    <row r="82" spans="1:2">
      <c r="A82" s="57">
        <v>3</v>
      </c>
      <c r="B82" s="29" t="s">
        <v>63</v>
      </c>
    </row>
    <row r="83" spans="1:2">
      <c r="A83" s="57">
        <v>4</v>
      </c>
      <c r="B83" s="29" t="s">
        <v>64</v>
      </c>
    </row>
    <row r="84" spans="1:2">
      <c r="A84" s="57">
        <v>5</v>
      </c>
      <c r="B84" s="29" t="s">
        <v>65</v>
      </c>
    </row>
    <row r="85" spans="1:2">
      <c r="A85" s="57">
        <v>6</v>
      </c>
      <c r="B85" s="29" t="s">
        <v>66</v>
      </c>
    </row>
    <row r="86" spans="1:2">
      <c r="A86" s="57">
        <v>7</v>
      </c>
      <c r="B86" s="29" t="s">
        <v>67</v>
      </c>
    </row>
    <row r="87" spans="1:2">
      <c r="A87" s="46"/>
    </row>
    <row r="88" spans="1:2">
      <c r="A88" s="57"/>
      <c r="B88" s="31" t="s">
        <v>68</v>
      </c>
    </row>
    <row r="89" spans="1:2">
      <c r="A89" s="57">
        <v>1</v>
      </c>
      <c r="B89" s="29"/>
    </row>
    <row r="90" spans="1:2">
      <c r="A90" s="57">
        <v>2</v>
      </c>
      <c r="B90" s="29"/>
    </row>
    <row r="91" spans="1:2">
      <c r="A91" s="57">
        <v>3</v>
      </c>
      <c r="B91" s="29" t="s">
        <v>61</v>
      </c>
    </row>
    <row r="92" spans="1:2">
      <c r="A92" s="57">
        <v>4</v>
      </c>
      <c r="B92" s="29" t="s">
        <v>69</v>
      </c>
    </row>
    <row r="93" spans="1:2">
      <c r="A93" s="57">
        <v>5</v>
      </c>
      <c r="B93" s="29" t="s">
        <v>65</v>
      </c>
    </row>
    <row r="94" spans="1:2">
      <c r="A94" s="57">
        <v>6</v>
      </c>
      <c r="B94" s="29"/>
    </row>
    <row r="95" spans="1:2">
      <c r="A95" s="57">
        <v>7</v>
      </c>
      <c r="B95" s="29" t="s">
        <v>67</v>
      </c>
    </row>
    <row r="96" spans="1:2">
      <c r="A96" s="46"/>
    </row>
    <row r="97" spans="1:1">
      <c r="A97" s="46"/>
    </row>
    <row r="98" spans="1:1">
      <c r="A98" s="46"/>
    </row>
    <row r="99" spans="1:1">
      <c r="A99" s="46"/>
    </row>
    <row r="100" spans="1:1">
      <c r="A100" s="46"/>
    </row>
    <row r="101" spans="1:1">
      <c r="A101" s="46"/>
    </row>
    <row r="102" spans="1:1">
      <c r="A102" s="46"/>
    </row>
    <row r="103" spans="1:1">
      <c r="A103" s="46"/>
    </row>
    <row r="104" spans="1:1">
      <c r="A104" s="46"/>
    </row>
    <row r="105" spans="1:1">
      <c r="A105" s="46"/>
    </row>
    <row r="106" spans="1:1">
      <c r="A106" s="46"/>
    </row>
    <row r="107" spans="1:1">
      <c r="A107" s="46"/>
    </row>
    <row r="108" spans="1:1">
      <c r="A108" s="46"/>
    </row>
    <row r="109" spans="1:1">
      <c r="A109" s="46"/>
    </row>
    <row r="110" spans="1:1">
      <c r="A110" s="46"/>
    </row>
    <row r="111" spans="1:1">
      <c r="A111" s="46"/>
    </row>
    <row r="112" spans="1:1">
      <c r="A112" s="46"/>
    </row>
  </sheetData>
  <sheetProtection algorithmName="SHA-512" hashValue="nSnJoRWzYNOWauYCRej1KfJ/l+n373n6w9xx9vvkOM8gvJsjmxr6ztrdf9YtzgA2ZvTYztYYvlRcnLWx9ny1zg==" saltValue="Am6i6ZW2yhQJ9VikRMm7+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CB5B3-3F3D-44C7-B81A-E7249175E699}">
  <sheetPr codeName="Blad2"/>
  <dimension ref="A1:L161"/>
  <sheetViews>
    <sheetView zoomScaleNormal="100" workbookViewId="0">
      <pane ySplit="4" topLeftCell="A5" activePane="bottomLeft" state="frozen"/>
      <selection pane="bottomLeft" activeCell="G83" sqref="G83"/>
    </sheetView>
  </sheetViews>
  <sheetFormatPr defaultRowHeight="14.45"/>
  <cols>
    <col min="3" max="3" width="74.140625" bestFit="1" customWidth="1"/>
    <col min="4" max="4" width="10.5703125" customWidth="1"/>
    <col min="5" max="5" width="43.42578125" bestFit="1" customWidth="1"/>
    <col min="6" max="6" width="5.7109375" customWidth="1"/>
    <col min="7" max="7" width="22.7109375" customWidth="1"/>
    <col min="8" max="8" width="5.7109375" customWidth="1"/>
    <col min="9" max="9" width="22.7109375" customWidth="1"/>
    <col min="11" max="11" width="10.5703125" style="88" bestFit="1" customWidth="1"/>
    <col min="12" max="12" width="10.85546875" style="88" bestFit="1" customWidth="1"/>
  </cols>
  <sheetData>
    <row r="1" spans="1:12" ht="21">
      <c r="A1" s="2" t="s">
        <v>70</v>
      </c>
    </row>
    <row r="2" spans="1:12">
      <c r="A2" s="3" t="s">
        <v>71</v>
      </c>
    </row>
    <row r="4" spans="1:12">
      <c r="A4" t="s">
        <v>72</v>
      </c>
      <c r="C4" t="s">
        <v>73</v>
      </c>
      <c r="E4" t="s">
        <v>74</v>
      </c>
      <c r="G4" t="s">
        <v>75</v>
      </c>
      <c r="I4" t="s">
        <v>76</v>
      </c>
      <c r="J4" t="s">
        <v>77</v>
      </c>
      <c r="K4" s="82" t="s">
        <v>78</v>
      </c>
      <c r="L4" s="82" t="s">
        <v>79</v>
      </c>
    </row>
    <row r="5" spans="1:12">
      <c r="A5" s="83">
        <v>0</v>
      </c>
      <c r="B5" s="84"/>
      <c r="C5" s="79"/>
      <c r="D5" s="84"/>
      <c r="E5" s="79"/>
      <c r="F5" s="80"/>
      <c r="G5" s="80"/>
      <c r="H5" s="80"/>
      <c r="I5" s="80"/>
      <c r="J5" s="85">
        <v>0</v>
      </c>
      <c r="K5" s="86"/>
      <c r="L5" s="86"/>
    </row>
    <row r="6" spans="1:12">
      <c r="A6" s="83" t="str">
        <f>B6&amp;D6&amp;F6&amp;H6</f>
        <v>1111</v>
      </c>
      <c r="B6" s="84">
        <v>1</v>
      </c>
      <c r="C6" s="79" t="s">
        <v>80</v>
      </c>
      <c r="D6" s="84">
        <v>1</v>
      </c>
      <c r="E6" s="79" t="s">
        <v>81</v>
      </c>
      <c r="F6" s="80">
        <v>1</v>
      </c>
      <c r="G6" s="80" t="s">
        <v>82</v>
      </c>
      <c r="H6" s="80">
        <v>1</v>
      </c>
      <c r="I6" s="80" t="s">
        <v>82</v>
      </c>
      <c r="J6" s="85">
        <v>1</v>
      </c>
      <c r="K6" s="86"/>
      <c r="L6" s="86"/>
    </row>
    <row r="7" spans="1:12">
      <c r="A7" s="83" t="str">
        <f t="shared" ref="A7:A70" si="0">B7&amp;D7&amp;F7&amp;H7</f>
        <v>1112</v>
      </c>
      <c r="B7">
        <v>1</v>
      </c>
      <c r="D7">
        <v>1</v>
      </c>
      <c r="F7" s="80">
        <v>1</v>
      </c>
      <c r="G7" s="80" t="s">
        <v>82</v>
      </c>
      <c r="H7" s="80">
        <v>2</v>
      </c>
      <c r="I7" s="80" t="s">
        <v>83</v>
      </c>
      <c r="J7" s="85">
        <v>1</v>
      </c>
      <c r="K7" s="86"/>
      <c r="L7" s="86"/>
    </row>
    <row r="8" spans="1:12">
      <c r="A8" s="83" t="str">
        <f t="shared" si="0"/>
        <v>1121</v>
      </c>
      <c r="B8">
        <v>1</v>
      </c>
      <c r="D8">
        <v>1</v>
      </c>
      <c r="F8" s="80">
        <v>2</v>
      </c>
      <c r="G8" s="80" t="s">
        <v>83</v>
      </c>
      <c r="H8" s="80">
        <v>1</v>
      </c>
      <c r="I8" s="80" t="s">
        <v>82</v>
      </c>
      <c r="J8" s="85">
        <v>1</v>
      </c>
      <c r="K8" s="86"/>
      <c r="L8" s="86"/>
    </row>
    <row r="9" spans="1:12">
      <c r="A9" s="83" t="str">
        <f t="shared" si="0"/>
        <v>1122</v>
      </c>
      <c r="B9">
        <v>1</v>
      </c>
      <c r="D9">
        <v>1</v>
      </c>
      <c r="F9" s="80">
        <v>2</v>
      </c>
      <c r="G9" s="80" t="s">
        <v>83</v>
      </c>
      <c r="H9" s="80">
        <v>2</v>
      </c>
      <c r="I9" s="80" t="s">
        <v>83</v>
      </c>
      <c r="J9" s="85">
        <v>1</v>
      </c>
      <c r="K9" s="86"/>
      <c r="L9" s="86"/>
    </row>
    <row r="10" spans="1:12">
      <c r="A10" s="83" t="str">
        <f t="shared" si="0"/>
        <v>1211</v>
      </c>
      <c r="B10">
        <v>1</v>
      </c>
      <c r="D10" s="84">
        <v>2</v>
      </c>
      <c r="E10" s="79" t="s">
        <v>84</v>
      </c>
      <c r="F10" s="80">
        <v>1</v>
      </c>
      <c r="G10" s="80" t="s">
        <v>82</v>
      </c>
      <c r="H10" s="80">
        <v>1</v>
      </c>
      <c r="I10" s="80" t="s">
        <v>82</v>
      </c>
      <c r="J10" s="85">
        <v>1</v>
      </c>
      <c r="K10" s="86"/>
      <c r="L10" s="86"/>
    </row>
    <row r="11" spans="1:12">
      <c r="A11" s="83" t="str">
        <f t="shared" si="0"/>
        <v>1212</v>
      </c>
      <c r="B11">
        <v>1</v>
      </c>
      <c r="D11">
        <v>2</v>
      </c>
      <c r="F11" s="80">
        <v>1</v>
      </c>
      <c r="G11" s="80" t="s">
        <v>82</v>
      </c>
      <c r="H11" s="80">
        <v>2</v>
      </c>
      <c r="I11" s="80" t="s">
        <v>83</v>
      </c>
      <c r="J11" s="85">
        <v>1</v>
      </c>
      <c r="K11" s="86"/>
      <c r="L11" s="86"/>
    </row>
    <row r="12" spans="1:12">
      <c r="A12" s="83" t="str">
        <f t="shared" si="0"/>
        <v>1221</v>
      </c>
      <c r="B12">
        <v>1</v>
      </c>
      <c r="D12">
        <v>2</v>
      </c>
      <c r="F12" s="80">
        <v>2</v>
      </c>
      <c r="G12" s="80" t="s">
        <v>83</v>
      </c>
      <c r="H12" s="80">
        <v>1</v>
      </c>
      <c r="I12" s="80" t="s">
        <v>82</v>
      </c>
      <c r="J12" s="85">
        <v>1</v>
      </c>
      <c r="K12" s="86"/>
      <c r="L12" s="86"/>
    </row>
    <row r="13" spans="1:12">
      <c r="A13" s="83" t="str">
        <f t="shared" si="0"/>
        <v>1222</v>
      </c>
      <c r="B13">
        <v>1</v>
      </c>
      <c r="D13">
        <v>2</v>
      </c>
      <c r="F13" s="80">
        <v>2</v>
      </c>
      <c r="G13" s="80" t="s">
        <v>83</v>
      </c>
      <c r="H13" s="80">
        <v>2</v>
      </c>
      <c r="I13" s="80" t="s">
        <v>83</v>
      </c>
      <c r="J13" s="85">
        <v>1</v>
      </c>
      <c r="K13" s="86"/>
      <c r="L13" s="86"/>
    </row>
    <row r="14" spans="1:12">
      <c r="A14" s="83" t="str">
        <f t="shared" si="0"/>
        <v>1311</v>
      </c>
      <c r="B14">
        <v>1</v>
      </c>
      <c r="D14" s="84">
        <v>3</v>
      </c>
      <c r="E14" s="79" t="s">
        <v>85</v>
      </c>
      <c r="F14" s="80">
        <v>1</v>
      </c>
      <c r="G14" s="80" t="s">
        <v>82</v>
      </c>
      <c r="H14" s="80">
        <v>1</v>
      </c>
      <c r="I14" s="80" t="s">
        <v>82</v>
      </c>
      <c r="J14" s="85">
        <v>1</v>
      </c>
      <c r="K14" s="86"/>
      <c r="L14" s="86"/>
    </row>
    <row r="15" spans="1:12">
      <c r="A15" s="83" t="str">
        <f t="shared" si="0"/>
        <v>1312</v>
      </c>
      <c r="B15">
        <v>1</v>
      </c>
      <c r="D15">
        <v>3</v>
      </c>
      <c r="F15" s="80">
        <v>1</v>
      </c>
      <c r="G15" s="80" t="s">
        <v>82</v>
      </c>
      <c r="H15" s="80">
        <v>2</v>
      </c>
      <c r="I15" s="80" t="s">
        <v>83</v>
      </c>
      <c r="J15" s="85">
        <v>1</v>
      </c>
      <c r="K15" s="86"/>
      <c r="L15" s="86"/>
    </row>
    <row r="16" spans="1:12">
      <c r="A16" s="83" t="str">
        <f t="shared" si="0"/>
        <v>1321</v>
      </c>
      <c r="B16">
        <v>1</v>
      </c>
      <c r="D16">
        <v>3</v>
      </c>
      <c r="F16" s="80">
        <v>2</v>
      </c>
      <c r="G16" s="80" t="s">
        <v>83</v>
      </c>
      <c r="H16" s="80">
        <v>1</v>
      </c>
      <c r="I16" s="80" t="s">
        <v>82</v>
      </c>
      <c r="J16" s="85">
        <v>1</v>
      </c>
      <c r="K16" s="86"/>
      <c r="L16" s="86"/>
    </row>
    <row r="17" spans="1:12">
      <c r="A17" s="83" t="str">
        <f t="shared" si="0"/>
        <v>1322</v>
      </c>
      <c r="B17">
        <v>1</v>
      </c>
      <c r="D17">
        <v>3</v>
      </c>
      <c r="F17" s="80">
        <v>2</v>
      </c>
      <c r="G17" s="80" t="s">
        <v>83</v>
      </c>
      <c r="H17" s="80">
        <v>2</v>
      </c>
      <c r="I17" s="80" t="s">
        <v>83</v>
      </c>
      <c r="J17" s="85">
        <v>1</v>
      </c>
      <c r="K17" s="86"/>
      <c r="L17" s="86"/>
    </row>
    <row r="18" spans="1:12">
      <c r="A18" s="83" t="str">
        <f t="shared" si="0"/>
        <v>1411</v>
      </c>
      <c r="B18">
        <v>1</v>
      </c>
      <c r="D18" s="84">
        <v>4</v>
      </c>
      <c r="E18" s="79" t="s">
        <v>86</v>
      </c>
      <c r="F18" s="80">
        <v>1</v>
      </c>
      <c r="G18" s="80" t="s">
        <v>82</v>
      </c>
      <c r="H18" s="80">
        <v>1</v>
      </c>
      <c r="I18" s="80" t="s">
        <v>82</v>
      </c>
      <c r="J18" s="85">
        <v>1</v>
      </c>
      <c r="K18" s="86"/>
      <c r="L18" s="86"/>
    </row>
    <row r="19" spans="1:12">
      <c r="A19" s="83" t="str">
        <f t="shared" si="0"/>
        <v>1412</v>
      </c>
      <c r="B19">
        <v>1</v>
      </c>
      <c r="D19">
        <v>4</v>
      </c>
      <c r="F19" s="80">
        <v>1</v>
      </c>
      <c r="G19" s="80" t="s">
        <v>82</v>
      </c>
      <c r="H19" s="80">
        <v>2</v>
      </c>
      <c r="I19" s="80" t="s">
        <v>83</v>
      </c>
      <c r="J19" s="85">
        <v>1</v>
      </c>
      <c r="K19" s="86"/>
      <c r="L19" s="86"/>
    </row>
    <row r="20" spans="1:12">
      <c r="A20" s="83" t="str">
        <f t="shared" si="0"/>
        <v>1421</v>
      </c>
      <c r="B20">
        <v>1</v>
      </c>
      <c r="D20">
        <v>4</v>
      </c>
      <c r="F20" s="80">
        <v>2</v>
      </c>
      <c r="G20" s="80" t="s">
        <v>83</v>
      </c>
      <c r="H20" s="80">
        <v>1</v>
      </c>
      <c r="I20" s="80" t="s">
        <v>82</v>
      </c>
      <c r="J20" s="85">
        <v>1</v>
      </c>
      <c r="K20" s="86"/>
      <c r="L20" s="86"/>
    </row>
    <row r="21" spans="1:12">
      <c r="A21" s="83" t="str">
        <f t="shared" si="0"/>
        <v>1422</v>
      </c>
      <c r="B21">
        <v>1</v>
      </c>
      <c r="D21">
        <v>4</v>
      </c>
      <c r="F21" s="80">
        <v>2</v>
      </c>
      <c r="G21" s="80" t="s">
        <v>83</v>
      </c>
      <c r="H21" s="80">
        <v>2</v>
      </c>
      <c r="I21" s="80" t="s">
        <v>83</v>
      </c>
      <c r="J21" s="85">
        <v>1</v>
      </c>
      <c r="K21" s="86"/>
      <c r="L21" s="86"/>
    </row>
    <row r="22" spans="1:12">
      <c r="A22" s="83" t="str">
        <f t="shared" si="0"/>
        <v>2111</v>
      </c>
      <c r="B22" s="84">
        <v>2</v>
      </c>
      <c r="C22" s="79" t="s">
        <v>87</v>
      </c>
      <c r="D22" s="84">
        <v>1</v>
      </c>
      <c r="E22" s="79" t="s">
        <v>81</v>
      </c>
      <c r="F22" s="80">
        <v>1</v>
      </c>
      <c r="G22" s="80" t="s">
        <v>82</v>
      </c>
      <c r="H22" s="80">
        <v>1</v>
      </c>
      <c r="I22" s="80" t="s">
        <v>82</v>
      </c>
      <c r="J22" s="85">
        <v>1</v>
      </c>
      <c r="K22" s="86"/>
      <c r="L22" s="86"/>
    </row>
    <row r="23" spans="1:12">
      <c r="A23" s="83" t="str">
        <f t="shared" si="0"/>
        <v>2112</v>
      </c>
      <c r="B23">
        <v>2</v>
      </c>
      <c r="D23">
        <v>1</v>
      </c>
      <c r="F23" s="80">
        <v>1</v>
      </c>
      <c r="G23" s="80" t="s">
        <v>82</v>
      </c>
      <c r="H23" s="80">
        <v>2</v>
      </c>
      <c r="I23" s="80" t="s">
        <v>83</v>
      </c>
      <c r="J23" s="85">
        <v>1</v>
      </c>
      <c r="K23" s="86"/>
      <c r="L23" s="86"/>
    </row>
    <row r="24" spans="1:12">
      <c r="A24" s="83" t="str">
        <f t="shared" si="0"/>
        <v>2121</v>
      </c>
      <c r="B24">
        <v>2</v>
      </c>
      <c r="D24">
        <v>1</v>
      </c>
      <c r="F24" s="80">
        <v>2</v>
      </c>
      <c r="G24" s="80" t="s">
        <v>83</v>
      </c>
      <c r="H24" s="80">
        <v>1</v>
      </c>
      <c r="I24" s="80" t="s">
        <v>82</v>
      </c>
      <c r="J24" s="85">
        <v>1</v>
      </c>
      <c r="K24" s="86"/>
      <c r="L24" s="86"/>
    </row>
    <row r="25" spans="1:12">
      <c r="A25" s="83" t="str">
        <f t="shared" si="0"/>
        <v>2122</v>
      </c>
      <c r="B25">
        <v>2</v>
      </c>
      <c r="D25">
        <v>1</v>
      </c>
      <c r="F25" s="80">
        <v>2</v>
      </c>
      <c r="G25" s="80" t="s">
        <v>83</v>
      </c>
      <c r="H25" s="80">
        <v>2</v>
      </c>
      <c r="I25" s="80" t="s">
        <v>83</v>
      </c>
      <c r="J25" s="85">
        <v>1</v>
      </c>
      <c r="K25" s="86"/>
      <c r="L25" s="86"/>
    </row>
    <row r="26" spans="1:12">
      <c r="A26" s="83" t="str">
        <f t="shared" si="0"/>
        <v>2211</v>
      </c>
      <c r="B26">
        <v>2</v>
      </c>
      <c r="D26" s="84">
        <v>2</v>
      </c>
      <c r="E26" s="79" t="s">
        <v>84</v>
      </c>
      <c r="F26" s="87">
        <v>1</v>
      </c>
      <c r="G26" s="87" t="s">
        <v>82</v>
      </c>
      <c r="H26" s="87">
        <v>1</v>
      </c>
      <c r="I26" s="87" t="s">
        <v>82</v>
      </c>
      <c r="J26" s="85">
        <v>0.65</v>
      </c>
      <c r="K26" s="86"/>
      <c r="L26" s="86"/>
    </row>
    <row r="27" spans="1:12">
      <c r="A27" s="83" t="str">
        <f t="shared" si="0"/>
        <v>2212</v>
      </c>
      <c r="B27">
        <v>2</v>
      </c>
      <c r="D27">
        <v>2</v>
      </c>
      <c r="F27" s="87">
        <v>1</v>
      </c>
      <c r="G27" s="87" t="s">
        <v>82</v>
      </c>
      <c r="H27" s="87">
        <v>2</v>
      </c>
      <c r="I27" s="87" t="s">
        <v>83</v>
      </c>
      <c r="J27" s="85">
        <v>0.65</v>
      </c>
      <c r="K27" s="86"/>
      <c r="L27" s="86"/>
    </row>
    <row r="28" spans="1:12">
      <c r="A28" s="83" t="str">
        <f t="shared" si="0"/>
        <v>2221</v>
      </c>
      <c r="B28">
        <v>2</v>
      </c>
      <c r="D28">
        <v>2</v>
      </c>
      <c r="F28" s="87">
        <v>2</v>
      </c>
      <c r="G28" s="87" t="s">
        <v>83</v>
      </c>
      <c r="H28" s="87">
        <v>1</v>
      </c>
      <c r="I28" s="87" t="s">
        <v>82</v>
      </c>
      <c r="J28" s="85">
        <v>0.55000000000000004</v>
      </c>
      <c r="K28" s="86"/>
      <c r="L28" s="86"/>
    </row>
    <row r="29" spans="1:12">
      <c r="A29" s="83" t="str">
        <f t="shared" si="0"/>
        <v>2222</v>
      </c>
      <c r="B29">
        <v>2</v>
      </c>
      <c r="D29">
        <v>2</v>
      </c>
      <c r="F29" s="87">
        <v>2</v>
      </c>
      <c r="G29" s="87" t="s">
        <v>83</v>
      </c>
      <c r="H29" s="87">
        <v>2</v>
      </c>
      <c r="I29" s="87" t="s">
        <v>83</v>
      </c>
      <c r="J29" s="85">
        <v>0.5</v>
      </c>
      <c r="K29" s="86"/>
      <c r="L29" s="86"/>
    </row>
    <row r="30" spans="1:12">
      <c r="A30" s="83" t="str">
        <f t="shared" si="0"/>
        <v>2311</v>
      </c>
      <c r="B30">
        <v>2</v>
      </c>
      <c r="D30" s="84">
        <v>3</v>
      </c>
      <c r="E30" s="79" t="s">
        <v>85</v>
      </c>
      <c r="F30" s="87">
        <v>1</v>
      </c>
      <c r="G30" s="87" t="s">
        <v>82</v>
      </c>
      <c r="H30" s="87">
        <v>1</v>
      </c>
      <c r="I30" s="87" t="s">
        <v>82</v>
      </c>
      <c r="J30" s="85">
        <v>0.4</v>
      </c>
      <c r="K30" s="86"/>
      <c r="L30" s="86"/>
    </row>
    <row r="31" spans="1:12">
      <c r="A31" s="83" t="str">
        <f t="shared" si="0"/>
        <v>2312</v>
      </c>
      <c r="B31">
        <v>2</v>
      </c>
      <c r="D31">
        <v>3</v>
      </c>
      <c r="F31" s="87">
        <v>1</v>
      </c>
      <c r="G31" s="87" t="s">
        <v>82</v>
      </c>
      <c r="H31" s="87">
        <v>2</v>
      </c>
      <c r="I31" s="87" t="s">
        <v>83</v>
      </c>
      <c r="J31" s="85">
        <v>0.4</v>
      </c>
      <c r="K31" s="86"/>
      <c r="L31" s="86"/>
    </row>
    <row r="32" spans="1:12">
      <c r="A32" s="83" t="str">
        <f t="shared" si="0"/>
        <v>2321</v>
      </c>
      <c r="B32">
        <v>2</v>
      </c>
      <c r="D32">
        <v>3</v>
      </c>
      <c r="F32" s="87">
        <v>2</v>
      </c>
      <c r="G32" s="87" t="s">
        <v>83</v>
      </c>
      <c r="H32" s="87">
        <v>1</v>
      </c>
      <c r="I32" s="87" t="s">
        <v>82</v>
      </c>
      <c r="J32" s="85">
        <v>0.3</v>
      </c>
      <c r="K32" s="86"/>
      <c r="L32" s="86"/>
    </row>
    <row r="33" spans="1:12">
      <c r="A33" s="83" t="str">
        <f t="shared" si="0"/>
        <v>2322</v>
      </c>
      <c r="B33">
        <v>2</v>
      </c>
      <c r="D33">
        <v>3</v>
      </c>
      <c r="F33" s="87">
        <v>2</v>
      </c>
      <c r="G33" s="87" t="s">
        <v>83</v>
      </c>
      <c r="H33" s="87">
        <v>2</v>
      </c>
      <c r="I33" s="87" t="s">
        <v>83</v>
      </c>
      <c r="J33" s="85">
        <v>0.25</v>
      </c>
      <c r="K33" s="86"/>
      <c r="L33" s="86"/>
    </row>
    <row r="34" spans="1:12">
      <c r="A34" s="83" t="str">
        <f t="shared" si="0"/>
        <v>2411</v>
      </c>
      <c r="B34">
        <v>2</v>
      </c>
      <c r="D34" s="84">
        <v>4</v>
      </c>
      <c r="E34" s="79" t="s">
        <v>86</v>
      </c>
      <c r="F34" s="80">
        <v>1</v>
      </c>
      <c r="G34" s="80" t="s">
        <v>82</v>
      </c>
      <c r="H34" s="80">
        <v>1</v>
      </c>
      <c r="I34" s="80" t="s">
        <v>82</v>
      </c>
      <c r="J34" s="85">
        <v>0.5</v>
      </c>
      <c r="K34" s="86"/>
      <c r="L34" s="86"/>
    </row>
    <row r="35" spans="1:12">
      <c r="A35" s="83" t="str">
        <f t="shared" si="0"/>
        <v>2412</v>
      </c>
      <c r="B35">
        <v>2</v>
      </c>
      <c r="D35">
        <v>4</v>
      </c>
      <c r="F35" s="80">
        <v>1</v>
      </c>
      <c r="G35" s="80" t="s">
        <v>82</v>
      </c>
      <c r="H35" s="80">
        <v>2</v>
      </c>
      <c r="I35" s="80" t="s">
        <v>83</v>
      </c>
      <c r="J35" s="85">
        <v>0.5</v>
      </c>
      <c r="K35" s="86"/>
      <c r="L35" s="86"/>
    </row>
    <row r="36" spans="1:12">
      <c r="A36" s="83" t="str">
        <f t="shared" si="0"/>
        <v>2421</v>
      </c>
      <c r="B36">
        <v>2</v>
      </c>
      <c r="D36">
        <v>4</v>
      </c>
      <c r="F36" s="80">
        <v>2</v>
      </c>
      <c r="G36" s="80" t="s">
        <v>83</v>
      </c>
      <c r="H36" s="80">
        <v>1</v>
      </c>
      <c r="I36" s="80" t="s">
        <v>82</v>
      </c>
      <c r="J36" s="85">
        <v>0.5</v>
      </c>
      <c r="K36" s="86"/>
      <c r="L36" s="86"/>
    </row>
    <row r="37" spans="1:12">
      <c r="A37" s="83" t="str">
        <f t="shared" si="0"/>
        <v>2422</v>
      </c>
      <c r="B37">
        <v>2</v>
      </c>
      <c r="D37">
        <v>4</v>
      </c>
      <c r="F37" s="80">
        <v>2</v>
      </c>
      <c r="G37" s="80" t="s">
        <v>83</v>
      </c>
      <c r="H37" s="80">
        <v>2</v>
      </c>
      <c r="I37" s="80" t="s">
        <v>83</v>
      </c>
      <c r="J37" s="85">
        <v>0.5</v>
      </c>
      <c r="K37" s="86"/>
      <c r="L37" s="86"/>
    </row>
    <row r="38" spans="1:12">
      <c r="A38" s="83" t="str">
        <f t="shared" si="0"/>
        <v>3111</v>
      </c>
      <c r="B38" s="84">
        <v>3</v>
      </c>
      <c r="C38" s="79" t="s">
        <v>88</v>
      </c>
      <c r="D38" s="84">
        <v>1</v>
      </c>
      <c r="E38" s="79" t="s">
        <v>81</v>
      </c>
      <c r="F38" s="80">
        <v>1</v>
      </c>
      <c r="G38" s="80" t="s">
        <v>82</v>
      </c>
      <c r="H38" s="80">
        <v>1</v>
      </c>
      <c r="I38" s="80" t="s">
        <v>82</v>
      </c>
      <c r="J38" s="85">
        <v>1</v>
      </c>
      <c r="K38" s="86"/>
      <c r="L38" s="86"/>
    </row>
    <row r="39" spans="1:12">
      <c r="A39" s="83" t="str">
        <f t="shared" si="0"/>
        <v>3112</v>
      </c>
      <c r="B39">
        <v>3</v>
      </c>
      <c r="D39">
        <v>1</v>
      </c>
      <c r="F39" s="80">
        <v>1</v>
      </c>
      <c r="G39" s="80" t="s">
        <v>82</v>
      </c>
      <c r="H39" s="80">
        <v>2</v>
      </c>
      <c r="I39" s="80" t="s">
        <v>83</v>
      </c>
      <c r="J39" s="85">
        <v>1</v>
      </c>
      <c r="K39" s="86"/>
      <c r="L39" s="86"/>
    </row>
    <row r="40" spans="1:12">
      <c r="A40" s="83" t="str">
        <f t="shared" si="0"/>
        <v>3121</v>
      </c>
      <c r="B40">
        <v>3</v>
      </c>
      <c r="D40">
        <v>1</v>
      </c>
      <c r="F40" s="80">
        <v>2</v>
      </c>
      <c r="G40" s="80" t="s">
        <v>83</v>
      </c>
      <c r="H40" s="80">
        <v>1</v>
      </c>
      <c r="I40" s="80" t="s">
        <v>82</v>
      </c>
      <c r="J40" s="85">
        <v>1</v>
      </c>
      <c r="K40" s="86"/>
      <c r="L40" s="86"/>
    </row>
    <row r="41" spans="1:12">
      <c r="A41" s="83" t="str">
        <f t="shared" si="0"/>
        <v>3122</v>
      </c>
      <c r="B41">
        <v>3</v>
      </c>
      <c r="D41">
        <v>1</v>
      </c>
      <c r="F41" s="80">
        <v>2</v>
      </c>
      <c r="G41" s="80" t="s">
        <v>83</v>
      </c>
      <c r="H41" s="80">
        <v>2</v>
      </c>
      <c r="I41" s="80" t="s">
        <v>83</v>
      </c>
      <c r="J41" s="85">
        <v>1</v>
      </c>
      <c r="K41" s="86"/>
      <c r="L41" s="86"/>
    </row>
    <row r="42" spans="1:12">
      <c r="A42" s="83" t="str">
        <f t="shared" si="0"/>
        <v>3211</v>
      </c>
      <c r="B42">
        <v>3</v>
      </c>
      <c r="D42" s="84">
        <v>2</v>
      </c>
      <c r="E42" s="79" t="s">
        <v>84</v>
      </c>
      <c r="F42" s="87">
        <v>1</v>
      </c>
      <c r="G42" s="87" t="s">
        <v>82</v>
      </c>
      <c r="H42" s="87">
        <v>1</v>
      </c>
      <c r="I42" s="87" t="s">
        <v>82</v>
      </c>
      <c r="J42" s="85">
        <v>0.65</v>
      </c>
      <c r="K42" s="86"/>
      <c r="L42" s="86"/>
    </row>
    <row r="43" spans="1:12">
      <c r="A43" s="83" t="str">
        <f t="shared" si="0"/>
        <v>3212</v>
      </c>
      <c r="B43">
        <v>3</v>
      </c>
      <c r="D43">
        <v>2</v>
      </c>
      <c r="F43" s="87">
        <v>1</v>
      </c>
      <c r="G43" s="87" t="s">
        <v>82</v>
      </c>
      <c r="H43" s="87">
        <v>2</v>
      </c>
      <c r="I43" s="87" t="s">
        <v>83</v>
      </c>
      <c r="J43" s="85">
        <v>0.65</v>
      </c>
      <c r="K43" s="86"/>
      <c r="L43" s="86"/>
    </row>
    <row r="44" spans="1:12">
      <c r="A44" s="83" t="str">
        <f t="shared" si="0"/>
        <v>3221</v>
      </c>
      <c r="B44">
        <v>3</v>
      </c>
      <c r="D44">
        <v>2</v>
      </c>
      <c r="F44" s="87">
        <v>2</v>
      </c>
      <c r="G44" s="87" t="s">
        <v>83</v>
      </c>
      <c r="H44" s="87">
        <v>1</v>
      </c>
      <c r="I44" s="87" t="s">
        <v>82</v>
      </c>
      <c r="J44" s="85">
        <v>0.55000000000000004</v>
      </c>
      <c r="K44" s="86"/>
      <c r="L44" s="86"/>
    </row>
    <row r="45" spans="1:12">
      <c r="A45" s="83" t="str">
        <f t="shared" si="0"/>
        <v>3222</v>
      </c>
      <c r="B45">
        <v>3</v>
      </c>
      <c r="D45">
        <v>2</v>
      </c>
      <c r="F45" s="87">
        <v>2</v>
      </c>
      <c r="G45" s="87" t="s">
        <v>83</v>
      </c>
      <c r="H45" s="87">
        <v>2</v>
      </c>
      <c r="I45" s="87" t="s">
        <v>83</v>
      </c>
      <c r="J45" s="85">
        <v>0.5</v>
      </c>
      <c r="K45" s="86"/>
      <c r="L45" s="86"/>
    </row>
    <row r="46" spans="1:12">
      <c r="A46" s="83" t="str">
        <f t="shared" si="0"/>
        <v>3311</v>
      </c>
      <c r="B46">
        <v>3</v>
      </c>
      <c r="D46" s="84">
        <v>3</v>
      </c>
      <c r="E46" s="79" t="s">
        <v>85</v>
      </c>
      <c r="F46" s="87">
        <v>1</v>
      </c>
      <c r="G46" s="87" t="s">
        <v>82</v>
      </c>
      <c r="H46" s="87">
        <v>1</v>
      </c>
      <c r="I46" s="87" t="s">
        <v>82</v>
      </c>
      <c r="J46" s="85">
        <v>0.4</v>
      </c>
      <c r="K46" s="86"/>
      <c r="L46" s="86"/>
    </row>
    <row r="47" spans="1:12">
      <c r="A47" s="83" t="str">
        <f t="shared" si="0"/>
        <v>3312</v>
      </c>
      <c r="B47">
        <v>3</v>
      </c>
      <c r="D47">
        <v>3</v>
      </c>
      <c r="F47" s="87">
        <v>1</v>
      </c>
      <c r="G47" s="87" t="s">
        <v>82</v>
      </c>
      <c r="H47" s="87">
        <v>2</v>
      </c>
      <c r="I47" s="87" t="s">
        <v>83</v>
      </c>
      <c r="J47" s="85">
        <v>0.4</v>
      </c>
      <c r="K47" s="86"/>
      <c r="L47" s="86"/>
    </row>
    <row r="48" spans="1:12">
      <c r="A48" s="83" t="str">
        <f t="shared" si="0"/>
        <v>3321</v>
      </c>
      <c r="B48">
        <v>3</v>
      </c>
      <c r="D48">
        <v>3</v>
      </c>
      <c r="F48" s="87">
        <v>2</v>
      </c>
      <c r="G48" s="87" t="s">
        <v>83</v>
      </c>
      <c r="H48" s="87">
        <v>1</v>
      </c>
      <c r="I48" s="87" t="s">
        <v>82</v>
      </c>
      <c r="J48" s="85">
        <v>0.3</v>
      </c>
      <c r="K48" s="86"/>
      <c r="L48" s="86"/>
    </row>
    <row r="49" spans="1:12">
      <c r="A49" s="83" t="str">
        <f t="shared" si="0"/>
        <v>3322</v>
      </c>
      <c r="B49">
        <v>3</v>
      </c>
      <c r="D49">
        <v>3</v>
      </c>
      <c r="F49" s="87">
        <v>2</v>
      </c>
      <c r="G49" s="87" t="s">
        <v>83</v>
      </c>
      <c r="H49" s="87">
        <v>2</v>
      </c>
      <c r="I49" s="87" t="s">
        <v>83</v>
      </c>
      <c r="J49" s="85">
        <v>0.25</v>
      </c>
      <c r="K49" s="86"/>
      <c r="L49" s="86"/>
    </row>
    <row r="50" spans="1:12">
      <c r="A50" s="83" t="str">
        <f t="shared" si="0"/>
        <v>3411</v>
      </c>
      <c r="B50">
        <v>3</v>
      </c>
      <c r="D50" s="84">
        <v>4</v>
      </c>
      <c r="E50" s="79" t="s">
        <v>86</v>
      </c>
      <c r="F50" s="80">
        <v>1</v>
      </c>
      <c r="G50" s="80" t="s">
        <v>82</v>
      </c>
      <c r="H50" s="80">
        <v>1</v>
      </c>
      <c r="I50" s="80" t="s">
        <v>82</v>
      </c>
      <c r="J50" s="85">
        <v>0.5</v>
      </c>
      <c r="K50" s="86"/>
      <c r="L50" s="86"/>
    </row>
    <row r="51" spans="1:12">
      <c r="A51" s="83" t="str">
        <f t="shared" si="0"/>
        <v>3412</v>
      </c>
      <c r="B51">
        <v>3</v>
      </c>
      <c r="D51">
        <v>4</v>
      </c>
      <c r="F51" s="80">
        <v>1</v>
      </c>
      <c r="G51" s="80" t="s">
        <v>82</v>
      </c>
      <c r="H51" s="80">
        <v>2</v>
      </c>
      <c r="I51" s="80" t="s">
        <v>83</v>
      </c>
      <c r="J51" s="85">
        <v>0.5</v>
      </c>
      <c r="K51" s="86"/>
      <c r="L51" s="86"/>
    </row>
    <row r="52" spans="1:12">
      <c r="A52" s="83" t="str">
        <f t="shared" si="0"/>
        <v>3421</v>
      </c>
      <c r="B52">
        <v>3</v>
      </c>
      <c r="D52">
        <v>4</v>
      </c>
      <c r="F52" s="80">
        <v>2</v>
      </c>
      <c r="G52" s="80" t="s">
        <v>83</v>
      </c>
      <c r="H52" s="80">
        <v>1</v>
      </c>
      <c r="I52" s="80" t="s">
        <v>82</v>
      </c>
      <c r="J52" s="85">
        <v>0.5</v>
      </c>
      <c r="K52" s="86"/>
      <c r="L52" s="86"/>
    </row>
    <row r="53" spans="1:12">
      <c r="A53" s="83" t="str">
        <f t="shared" si="0"/>
        <v>3422</v>
      </c>
      <c r="B53">
        <v>3</v>
      </c>
      <c r="D53">
        <v>4</v>
      </c>
      <c r="F53" s="80">
        <v>2</v>
      </c>
      <c r="G53" s="80" t="s">
        <v>83</v>
      </c>
      <c r="H53" s="80">
        <v>2</v>
      </c>
      <c r="I53" s="80" t="s">
        <v>83</v>
      </c>
      <c r="J53" s="85">
        <v>0.5</v>
      </c>
      <c r="K53" s="86"/>
      <c r="L53" s="86"/>
    </row>
    <row r="54" spans="1:12">
      <c r="A54" s="83" t="str">
        <f t="shared" si="0"/>
        <v>4111</v>
      </c>
      <c r="B54" s="84">
        <v>4</v>
      </c>
      <c r="C54" s="79" t="s">
        <v>89</v>
      </c>
      <c r="D54" s="84">
        <v>1</v>
      </c>
      <c r="E54" s="79" t="s">
        <v>81</v>
      </c>
      <c r="F54" s="80">
        <v>1</v>
      </c>
      <c r="G54" s="80" t="s">
        <v>82</v>
      </c>
      <c r="H54" s="80">
        <v>1</v>
      </c>
      <c r="I54" s="80" t="s">
        <v>82</v>
      </c>
      <c r="J54" s="85">
        <v>1</v>
      </c>
      <c r="K54" s="86"/>
      <c r="L54" s="86"/>
    </row>
    <row r="55" spans="1:12">
      <c r="A55" s="83" t="str">
        <f t="shared" si="0"/>
        <v>4112</v>
      </c>
      <c r="B55">
        <v>4</v>
      </c>
      <c r="D55">
        <v>1</v>
      </c>
      <c r="F55" s="80">
        <v>1</v>
      </c>
      <c r="G55" s="80" t="s">
        <v>82</v>
      </c>
      <c r="H55" s="80">
        <v>2</v>
      </c>
      <c r="I55" s="80" t="s">
        <v>83</v>
      </c>
      <c r="J55" s="85">
        <v>1</v>
      </c>
      <c r="K55" s="86"/>
      <c r="L55" s="86"/>
    </row>
    <row r="56" spans="1:12">
      <c r="A56" s="83" t="str">
        <f t="shared" si="0"/>
        <v>4121</v>
      </c>
      <c r="B56">
        <v>4</v>
      </c>
      <c r="D56">
        <v>1</v>
      </c>
      <c r="F56" s="80">
        <v>2</v>
      </c>
      <c r="G56" s="80" t="s">
        <v>83</v>
      </c>
      <c r="H56" s="80">
        <v>1</v>
      </c>
      <c r="I56" s="80" t="s">
        <v>82</v>
      </c>
      <c r="J56" s="85">
        <v>1</v>
      </c>
      <c r="K56" s="86"/>
      <c r="L56" s="86"/>
    </row>
    <row r="57" spans="1:12">
      <c r="A57" s="83" t="str">
        <f t="shared" si="0"/>
        <v>4122</v>
      </c>
      <c r="B57">
        <v>4</v>
      </c>
      <c r="D57">
        <v>1</v>
      </c>
      <c r="F57" s="80">
        <v>2</v>
      </c>
      <c r="G57" s="80" t="s">
        <v>83</v>
      </c>
      <c r="H57" s="80">
        <v>2</v>
      </c>
      <c r="I57" s="80" t="s">
        <v>83</v>
      </c>
      <c r="J57" s="85">
        <v>1</v>
      </c>
      <c r="K57" s="86"/>
      <c r="L57" s="86"/>
    </row>
    <row r="58" spans="1:12">
      <c r="A58" s="83" t="str">
        <f t="shared" si="0"/>
        <v>4211</v>
      </c>
      <c r="B58">
        <v>4</v>
      </c>
      <c r="D58" s="84">
        <v>2</v>
      </c>
      <c r="E58" s="79" t="s">
        <v>84</v>
      </c>
      <c r="F58" s="87">
        <v>1</v>
      </c>
      <c r="G58" s="87" t="s">
        <v>82</v>
      </c>
      <c r="H58" s="87">
        <v>1</v>
      </c>
      <c r="I58" s="87" t="s">
        <v>82</v>
      </c>
      <c r="J58" s="85">
        <v>0.75</v>
      </c>
      <c r="K58" s="86"/>
      <c r="L58" s="86"/>
    </row>
    <row r="59" spans="1:12">
      <c r="A59" s="83" t="str">
        <f t="shared" si="0"/>
        <v>4212</v>
      </c>
      <c r="B59">
        <v>4</v>
      </c>
      <c r="D59">
        <v>2</v>
      </c>
      <c r="F59" s="87">
        <v>1</v>
      </c>
      <c r="G59" s="87" t="s">
        <v>82</v>
      </c>
      <c r="H59" s="87">
        <v>2</v>
      </c>
      <c r="I59" s="87" t="s">
        <v>83</v>
      </c>
      <c r="J59" s="85">
        <v>0.75</v>
      </c>
      <c r="K59" s="86"/>
      <c r="L59" s="86"/>
    </row>
    <row r="60" spans="1:12">
      <c r="A60" s="83" t="str">
        <f t="shared" si="0"/>
        <v>4221</v>
      </c>
      <c r="B60">
        <v>4</v>
      </c>
      <c r="D60">
        <v>2</v>
      </c>
      <c r="F60" s="87">
        <v>2</v>
      </c>
      <c r="G60" s="87" t="s">
        <v>83</v>
      </c>
      <c r="H60" s="87">
        <v>1</v>
      </c>
      <c r="I60" s="87" t="s">
        <v>82</v>
      </c>
      <c r="J60" s="85">
        <v>0.65</v>
      </c>
      <c r="K60" s="86"/>
      <c r="L60" s="86"/>
    </row>
    <row r="61" spans="1:12">
      <c r="A61" s="83" t="str">
        <f t="shared" si="0"/>
        <v>4222</v>
      </c>
      <c r="B61">
        <v>4</v>
      </c>
      <c r="D61">
        <v>2</v>
      </c>
      <c r="F61" s="87">
        <v>2</v>
      </c>
      <c r="G61" s="87" t="s">
        <v>83</v>
      </c>
      <c r="H61" s="87">
        <v>2</v>
      </c>
      <c r="I61" s="87" t="s">
        <v>83</v>
      </c>
      <c r="J61" s="85">
        <v>0.6</v>
      </c>
      <c r="K61" s="86"/>
      <c r="L61" s="86"/>
    </row>
    <row r="62" spans="1:12">
      <c r="A62" s="83" t="str">
        <f t="shared" si="0"/>
        <v>4311</v>
      </c>
      <c r="B62">
        <v>4</v>
      </c>
      <c r="D62" s="84">
        <v>3</v>
      </c>
      <c r="E62" s="79" t="s">
        <v>85</v>
      </c>
      <c r="F62" s="87">
        <v>1</v>
      </c>
      <c r="G62" s="87" t="s">
        <v>82</v>
      </c>
      <c r="H62" s="87">
        <v>1</v>
      </c>
      <c r="I62" s="87" t="s">
        <v>82</v>
      </c>
      <c r="J62" s="85">
        <v>0.5</v>
      </c>
      <c r="K62" s="86"/>
      <c r="L62" s="86"/>
    </row>
    <row r="63" spans="1:12">
      <c r="A63" s="83" t="str">
        <f t="shared" si="0"/>
        <v>4312</v>
      </c>
      <c r="B63">
        <v>4</v>
      </c>
      <c r="D63">
        <v>3</v>
      </c>
      <c r="F63" s="87">
        <v>1</v>
      </c>
      <c r="G63" s="87" t="s">
        <v>82</v>
      </c>
      <c r="H63" s="87">
        <v>2</v>
      </c>
      <c r="I63" s="87" t="s">
        <v>83</v>
      </c>
      <c r="J63" s="85">
        <v>0.5</v>
      </c>
      <c r="K63" s="86"/>
      <c r="L63" s="86"/>
    </row>
    <row r="64" spans="1:12">
      <c r="A64" s="83" t="str">
        <f t="shared" si="0"/>
        <v>4321</v>
      </c>
      <c r="B64">
        <v>4</v>
      </c>
      <c r="D64">
        <v>3</v>
      </c>
      <c r="F64" s="87">
        <v>2</v>
      </c>
      <c r="G64" s="87" t="s">
        <v>83</v>
      </c>
      <c r="H64" s="87">
        <v>1</v>
      </c>
      <c r="I64" s="87" t="s">
        <v>82</v>
      </c>
      <c r="J64" s="85">
        <v>0.4</v>
      </c>
      <c r="K64" s="86"/>
      <c r="L64" s="86"/>
    </row>
    <row r="65" spans="1:12">
      <c r="A65" s="83" t="str">
        <f t="shared" si="0"/>
        <v>4322</v>
      </c>
      <c r="B65">
        <v>4</v>
      </c>
      <c r="D65">
        <v>3</v>
      </c>
      <c r="F65" s="87">
        <v>2</v>
      </c>
      <c r="G65" s="87" t="s">
        <v>83</v>
      </c>
      <c r="H65" s="87">
        <v>2</v>
      </c>
      <c r="I65" s="87" t="s">
        <v>83</v>
      </c>
      <c r="J65" s="85">
        <v>0.35</v>
      </c>
      <c r="K65" s="86"/>
      <c r="L65" s="86"/>
    </row>
    <row r="66" spans="1:12">
      <c r="A66" s="83" t="str">
        <f t="shared" si="0"/>
        <v>4411</v>
      </c>
      <c r="B66">
        <v>4</v>
      </c>
      <c r="D66" s="84">
        <v>4</v>
      </c>
      <c r="E66" s="79" t="s">
        <v>86</v>
      </c>
      <c r="F66" s="80">
        <v>1</v>
      </c>
      <c r="G66" s="80" t="s">
        <v>82</v>
      </c>
      <c r="H66" s="80">
        <v>1</v>
      </c>
      <c r="I66" s="80" t="s">
        <v>82</v>
      </c>
      <c r="J66" s="85">
        <v>0.6</v>
      </c>
      <c r="K66" s="86"/>
      <c r="L66" s="86"/>
    </row>
    <row r="67" spans="1:12">
      <c r="A67" s="83" t="str">
        <f t="shared" si="0"/>
        <v>4412</v>
      </c>
      <c r="B67">
        <v>4</v>
      </c>
      <c r="D67">
        <v>4</v>
      </c>
      <c r="F67" s="80">
        <v>1</v>
      </c>
      <c r="G67" s="80" t="s">
        <v>82</v>
      </c>
      <c r="H67" s="80">
        <v>2</v>
      </c>
      <c r="I67" s="80" t="s">
        <v>83</v>
      </c>
      <c r="J67" s="85">
        <v>0.6</v>
      </c>
      <c r="K67" s="86"/>
      <c r="L67" s="86"/>
    </row>
    <row r="68" spans="1:12">
      <c r="A68" s="83" t="str">
        <f t="shared" si="0"/>
        <v>4421</v>
      </c>
      <c r="B68">
        <v>4</v>
      </c>
      <c r="D68">
        <v>4</v>
      </c>
      <c r="F68" s="80">
        <v>2</v>
      </c>
      <c r="G68" s="80" t="s">
        <v>83</v>
      </c>
      <c r="H68" s="80">
        <v>1</v>
      </c>
      <c r="I68" s="80" t="s">
        <v>82</v>
      </c>
      <c r="J68" s="85">
        <v>0.6</v>
      </c>
      <c r="K68" s="86"/>
      <c r="L68" s="86"/>
    </row>
    <row r="69" spans="1:12">
      <c r="A69" s="83" t="str">
        <f t="shared" si="0"/>
        <v>4422</v>
      </c>
      <c r="B69">
        <v>4</v>
      </c>
      <c r="D69">
        <v>4</v>
      </c>
      <c r="F69" s="80">
        <v>2</v>
      </c>
      <c r="G69" s="80" t="s">
        <v>83</v>
      </c>
      <c r="H69" s="80">
        <v>2</v>
      </c>
      <c r="I69" s="80" t="s">
        <v>83</v>
      </c>
      <c r="J69" s="85">
        <v>0.6</v>
      </c>
      <c r="K69" s="86"/>
      <c r="L69" s="86"/>
    </row>
    <row r="70" spans="1:12">
      <c r="A70" s="83" t="str">
        <f t="shared" si="0"/>
        <v>4511</v>
      </c>
      <c r="B70">
        <v>4</v>
      </c>
      <c r="D70" s="84">
        <v>5</v>
      </c>
      <c r="E70" s="79" t="s">
        <v>90</v>
      </c>
      <c r="F70" s="80">
        <v>1</v>
      </c>
      <c r="G70" s="80" t="s">
        <v>82</v>
      </c>
      <c r="H70" s="80">
        <v>1</v>
      </c>
      <c r="I70" s="80" t="s">
        <v>82</v>
      </c>
      <c r="J70" s="85">
        <v>0.5</v>
      </c>
      <c r="K70" s="86"/>
      <c r="L70" s="86"/>
    </row>
    <row r="71" spans="1:12">
      <c r="A71" s="83" t="str">
        <f t="shared" ref="A71:A134" si="1">B71&amp;D71&amp;F71&amp;H71</f>
        <v>4512</v>
      </c>
      <c r="B71">
        <v>4</v>
      </c>
      <c r="D71">
        <v>5</v>
      </c>
      <c r="F71" s="80">
        <v>1</v>
      </c>
      <c r="G71" s="80" t="s">
        <v>82</v>
      </c>
      <c r="H71" s="80">
        <v>2</v>
      </c>
      <c r="I71" s="80" t="s">
        <v>83</v>
      </c>
      <c r="J71" s="85">
        <v>0.5</v>
      </c>
      <c r="K71" s="86"/>
      <c r="L71" s="86"/>
    </row>
    <row r="72" spans="1:12">
      <c r="A72" s="83" t="str">
        <f t="shared" si="1"/>
        <v>4521</v>
      </c>
      <c r="B72">
        <v>4</v>
      </c>
      <c r="D72">
        <v>5</v>
      </c>
      <c r="F72" s="80">
        <v>2</v>
      </c>
      <c r="G72" s="80" t="s">
        <v>83</v>
      </c>
      <c r="H72" s="80">
        <v>1</v>
      </c>
      <c r="I72" s="80" t="s">
        <v>82</v>
      </c>
      <c r="J72" s="85">
        <v>0.5</v>
      </c>
      <c r="K72" s="86"/>
      <c r="L72" s="86"/>
    </row>
    <row r="73" spans="1:12">
      <c r="A73" s="83" t="str">
        <f t="shared" si="1"/>
        <v>4522</v>
      </c>
      <c r="B73">
        <v>4</v>
      </c>
      <c r="D73">
        <v>5</v>
      </c>
      <c r="F73" s="80">
        <v>2</v>
      </c>
      <c r="G73" s="80" t="s">
        <v>83</v>
      </c>
      <c r="H73" s="80">
        <v>2</v>
      </c>
      <c r="I73" s="80" t="s">
        <v>83</v>
      </c>
      <c r="J73" s="85">
        <v>0.5</v>
      </c>
      <c r="K73" s="86"/>
      <c r="L73" s="86"/>
    </row>
    <row r="74" spans="1:12">
      <c r="A74" s="83" t="str">
        <f t="shared" si="1"/>
        <v>5111</v>
      </c>
      <c r="B74" s="84">
        <v>5</v>
      </c>
      <c r="C74" s="79" t="s">
        <v>91</v>
      </c>
      <c r="D74" s="84">
        <v>1</v>
      </c>
      <c r="E74" s="79" t="s">
        <v>81</v>
      </c>
      <c r="F74" s="80">
        <v>1</v>
      </c>
      <c r="G74" s="80" t="s">
        <v>82</v>
      </c>
      <c r="H74" s="80">
        <v>1</v>
      </c>
      <c r="I74" s="80" t="s">
        <v>82</v>
      </c>
      <c r="J74" s="85">
        <v>1</v>
      </c>
      <c r="K74" s="86"/>
      <c r="L74" s="86"/>
    </row>
    <row r="75" spans="1:12">
      <c r="A75" s="83" t="str">
        <f t="shared" si="1"/>
        <v>5112</v>
      </c>
      <c r="B75">
        <v>5</v>
      </c>
      <c r="D75">
        <v>1</v>
      </c>
      <c r="F75" s="80">
        <v>1</v>
      </c>
      <c r="G75" s="80" t="s">
        <v>82</v>
      </c>
      <c r="H75" s="80">
        <v>2</v>
      </c>
      <c r="I75" s="80" t="s">
        <v>83</v>
      </c>
      <c r="J75" s="85">
        <v>1</v>
      </c>
      <c r="K75" s="86"/>
      <c r="L75" s="86"/>
    </row>
    <row r="76" spans="1:12">
      <c r="A76" s="83" t="str">
        <f t="shared" si="1"/>
        <v>5121</v>
      </c>
      <c r="B76">
        <v>5</v>
      </c>
      <c r="D76">
        <v>1</v>
      </c>
      <c r="F76" s="80">
        <v>2</v>
      </c>
      <c r="G76" s="80" t="s">
        <v>83</v>
      </c>
      <c r="H76" s="80">
        <v>1</v>
      </c>
      <c r="I76" s="80" t="s">
        <v>82</v>
      </c>
      <c r="J76" s="85">
        <v>1</v>
      </c>
      <c r="K76" s="86"/>
      <c r="L76" s="86"/>
    </row>
    <row r="77" spans="1:12">
      <c r="A77" s="83" t="str">
        <f t="shared" si="1"/>
        <v>5122</v>
      </c>
      <c r="B77">
        <v>5</v>
      </c>
      <c r="D77">
        <v>1</v>
      </c>
      <c r="F77" s="80">
        <v>2</v>
      </c>
      <c r="G77" s="80" t="s">
        <v>83</v>
      </c>
      <c r="H77" s="80">
        <v>2</v>
      </c>
      <c r="I77" s="80" t="s">
        <v>83</v>
      </c>
      <c r="J77" s="85">
        <v>1</v>
      </c>
      <c r="K77" s="86"/>
      <c r="L77" s="86"/>
    </row>
    <row r="78" spans="1:12">
      <c r="A78" s="83" t="str">
        <f t="shared" si="1"/>
        <v>5211</v>
      </c>
      <c r="B78">
        <v>5</v>
      </c>
      <c r="D78" s="84">
        <v>2</v>
      </c>
      <c r="E78" s="79" t="s">
        <v>84</v>
      </c>
      <c r="F78" s="87">
        <v>1</v>
      </c>
      <c r="G78" s="87" t="s">
        <v>82</v>
      </c>
      <c r="H78" s="87">
        <v>1</v>
      </c>
      <c r="I78" s="87" t="s">
        <v>82</v>
      </c>
      <c r="J78" s="85">
        <v>0.8</v>
      </c>
      <c r="K78" s="86"/>
      <c r="L78" s="86"/>
    </row>
    <row r="79" spans="1:12">
      <c r="A79" s="83" t="str">
        <f t="shared" si="1"/>
        <v>5212</v>
      </c>
      <c r="B79">
        <v>5</v>
      </c>
      <c r="D79">
        <v>2</v>
      </c>
      <c r="F79" s="87">
        <v>1</v>
      </c>
      <c r="G79" s="87" t="s">
        <v>82</v>
      </c>
      <c r="H79" s="87">
        <v>2</v>
      </c>
      <c r="I79" s="87" t="s">
        <v>83</v>
      </c>
      <c r="J79" s="85">
        <v>0.8</v>
      </c>
      <c r="K79" s="86"/>
      <c r="L79" s="86"/>
    </row>
    <row r="80" spans="1:12">
      <c r="A80" s="83" t="str">
        <f t="shared" si="1"/>
        <v>5221</v>
      </c>
      <c r="B80">
        <v>5</v>
      </c>
      <c r="D80">
        <v>2</v>
      </c>
      <c r="F80" s="87">
        <v>2</v>
      </c>
      <c r="G80" s="87" t="s">
        <v>83</v>
      </c>
      <c r="H80" s="87">
        <v>1</v>
      </c>
      <c r="I80" s="87" t="s">
        <v>82</v>
      </c>
      <c r="J80" s="85">
        <v>0.75</v>
      </c>
      <c r="K80" s="86"/>
      <c r="L80" s="86"/>
    </row>
    <row r="81" spans="1:12">
      <c r="A81" s="83" t="str">
        <f t="shared" si="1"/>
        <v>5222</v>
      </c>
      <c r="B81">
        <v>5</v>
      </c>
      <c r="D81">
        <v>2</v>
      </c>
      <c r="F81" s="87">
        <v>2</v>
      </c>
      <c r="G81" s="87" t="s">
        <v>83</v>
      </c>
      <c r="H81" s="87">
        <v>2</v>
      </c>
      <c r="I81" s="87" t="s">
        <v>83</v>
      </c>
      <c r="J81" s="85">
        <v>0.7</v>
      </c>
      <c r="K81" s="86"/>
      <c r="L81" s="86"/>
    </row>
    <row r="82" spans="1:12">
      <c r="A82" s="83" t="str">
        <f t="shared" si="1"/>
        <v>5311</v>
      </c>
      <c r="B82">
        <v>5</v>
      </c>
      <c r="D82" s="84">
        <v>3</v>
      </c>
      <c r="E82" s="79" t="s">
        <v>85</v>
      </c>
      <c r="F82" s="87">
        <v>1</v>
      </c>
      <c r="G82" s="87" t="s">
        <v>82</v>
      </c>
      <c r="H82" s="87">
        <v>1</v>
      </c>
      <c r="I82" s="87" t="s">
        <v>82</v>
      </c>
      <c r="J82" s="85">
        <v>0.6</v>
      </c>
      <c r="K82" s="86"/>
      <c r="L82" s="86"/>
    </row>
    <row r="83" spans="1:12">
      <c r="A83" s="83" t="str">
        <f t="shared" si="1"/>
        <v>5312</v>
      </c>
      <c r="B83">
        <v>5</v>
      </c>
      <c r="D83">
        <v>3</v>
      </c>
      <c r="F83" s="87">
        <v>1</v>
      </c>
      <c r="G83" s="87" t="s">
        <v>82</v>
      </c>
      <c r="H83" s="87">
        <v>2</v>
      </c>
      <c r="I83" s="87" t="s">
        <v>83</v>
      </c>
      <c r="J83" s="85">
        <v>0.6</v>
      </c>
      <c r="K83" s="86"/>
      <c r="L83" s="86"/>
    </row>
    <row r="84" spans="1:12">
      <c r="A84" s="83" t="str">
        <f t="shared" si="1"/>
        <v>5321</v>
      </c>
      <c r="B84">
        <v>5</v>
      </c>
      <c r="D84">
        <v>3</v>
      </c>
      <c r="F84" s="87">
        <v>2</v>
      </c>
      <c r="G84" s="87" t="s">
        <v>83</v>
      </c>
      <c r="H84" s="87">
        <v>1</v>
      </c>
      <c r="I84" s="87" t="s">
        <v>82</v>
      </c>
      <c r="J84" s="85">
        <v>0.5</v>
      </c>
      <c r="K84" s="86"/>
      <c r="L84" s="86"/>
    </row>
    <row r="85" spans="1:12">
      <c r="A85" s="83" t="str">
        <f t="shared" si="1"/>
        <v>5322</v>
      </c>
      <c r="B85">
        <v>5</v>
      </c>
      <c r="D85">
        <v>3</v>
      </c>
      <c r="F85" s="87">
        <v>2</v>
      </c>
      <c r="G85" s="87" t="s">
        <v>83</v>
      </c>
      <c r="H85" s="87">
        <v>2</v>
      </c>
      <c r="I85" s="87" t="s">
        <v>83</v>
      </c>
      <c r="J85" s="85">
        <v>0.45</v>
      </c>
      <c r="K85" s="86"/>
      <c r="L85" s="86"/>
    </row>
    <row r="86" spans="1:12">
      <c r="A86" s="83" t="str">
        <f t="shared" si="1"/>
        <v>5411</v>
      </c>
      <c r="B86">
        <v>5</v>
      </c>
      <c r="D86" s="84">
        <v>4</v>
      </c>
      <c r="E86" s="79" t="s">
        <v>86</v>
      </c>
      <c r="F86" s="80">
        <v>1</v>
      </c>
      <c r="G86" s="80" t="s">
        <v>82</v>
      </c>
      <c r="H86" s="80">
        <v>1</v>
      </c>
      <c r="I86" s="80" t="s">
        <v>82</v>
      </c>
      <c r="J86" s="85">
        <v>0.7</v>
      </c>
      <c r="K86" s="86"/>
      <c r="L86" s="86"/>
    </row>
    <row r="87" spans="1:12">
      <c r="A87" s="83" t="str">
        <f t="shared" si="1"/>
        <v>5412</v>
      </c>
      <c r="B87">
        <v>5</v>
      </c>
      <c r="D87">
        <v>4</v>
      </c>
      <c r="F87" s="80">
        <v>1</v>
      </c>
      <c r="G87" s="80" t="s">
        <v>82</v>
      </c>
      <c r="H87" s="80">
        <v>2</v>
      </c>
      <c r="I87" s="80" t="s">
        <v>83</v>
      </c>
      <c r="J87" s="85">
        <v>0.7</v>
      </c>
      <c r="K87" s="86"/>
      <c r="L87" s="86"/>
    </row>
    <row r="88" spans="1:12">
      <c r="A88" s="83" t="str">
        <f t="shared" si="1"/>
        <v>5421</v>
      </c>
      <c r="B88">
        <v>5</v>
      </c>
      <c r="D88">
        <v>4</v>
      </c>
      <c r="F88" s="80">
        <v>2</v>
      </c>
      <c r="G88" s="80" t="s">
        <v>83</v>
      </c>
      <c r="H88" s="80">
        <v>1</v>
      </c>
      <c r="I88" s="80" t="s">
        <v>82</v>
      </c>
      <c r="J88" s="85">
        <v>0.7</v>
      </c>
      <c r="K88" s="86"/>
      <c r="L88" s="86"/>
    </row>
    <row r="89" spans="1:12">
      <c r="A89" s="83" t="str">
        <f t="shared" si="1"/>
        <v>5422</v>
      </c>
      <c r="B89">
        <v>5</v>
      </c>
      <c r="D89">
        <v>4</v>
      </c>
      <c r="F89" s="80">
        <v>2</v>
      </c>
      <c r="G89" s="80" t="s">
        <v>83</v>
      </c>
      <c r="H89" s="80">
        <v>2</v>
      </c>
      <c r="I89" s="80" t="s">
        <v>83</v>
      </c>
      <c r="J89" s="85">
        <v>0.7</v>
      </c>
      <c r="K89" s="86"/>
      <c r="L89" s="86"/>
    </row>
    <row r="90" spans="1:12">
      <c r="A90" s="83" t="str">
        <f t="shared" si="1"/>
        <v>5511</v>
      </c>
      <c r="B90">
        <v>5</v>
      </c>
      <c r="D90" s="84">
        <v>5</v>
      </c>
      <c r="E90" s="79" t="s">
        <v>90</v>
      </c>
      <c r="F90" s="80">
        <v>1</v>
      </c>
      <c r="G90" s="80" t="s">
        <v>82</v>
      </c>
      <c r="H90" s="80">
        <v>1</v>
      </c>
      <c r="I90" s="80" t="s">
        <v>82</v>
      </c>
      <c r="J90" s="85">
        <v>0.5</v>
      </c>
      <c r="K90" s="86"/>
      <c r="L90" s="86"/>
    </row>
    <row r="91" spans="1:12">
      <c r="A91" s="83" t="str">
        <f t="shared" si="1"/>
        <v>5512</v>
      </c>
      <c r="B91">
        <v>5</v>
      </c>
      <c r="D91">
        <v>5</v>
      </c>
      <c r="F91" s="80">
        <v>1</v>
      </c>
      <c r="G91" s="80" t="s">
        <v>82</v>
      </c>
      <c r="H91" s="80">
        <v>2</v>
      </c>
      <c r="I91" s="80" t="s">
        <v>83</v>
      </c>
      <c r="J91" s="85">
        <v>0.5</v>
      </c>
      <c r="K91" s="86"/>
      <c r="L91" s="86"/>
    </row>
    <row r="92" spans="1:12">
      <c r="A92" s="83" t="str">
        <f t="shared" si="1"/>
        <v>5521</v>
      </c>
      <c r="B92">
        <v>5</v>
      </c>
      <c r="D92">
        <v>5</v>
      </c>
      <c r="F92" s="80">
        <v>2</v>
      </c>
      <c r="G92" s="80" t="s">
        <v>83</v>
      </c>
      <c r="H92" s="80">
        <v>1</v>
      </c>
      <c r="I92" s="80" t="s">
        <v>82</v>
      </c>
      <c r="J92" s="85">
        <v>0.5</v>
      </c>
      <c r="K92" s="86"/>
      <c r="L92" s="86"/>
    </row>
    <row r="93" spans="1:12">
      <c r="A93" s="83" t="str">
        <f t="shared" si="1"/>
        <v>5522</v>
      </c>
      <c r="B93">
        <v>5</v>
      </c>
      <c r="D93">
        <v>5</v>
      </c>
      <c r="F93" s="80">
        <v>2</v>
      </c>
      <c r="G93" s="80" t="s">
        <v>83</v>
      </c>
      <c r="H93" s="80">
        <v>2</v>
      </c>
      <c r="I93" s="80" t="s">
        <v>83</v>
      </c>
      <c r="J93" s="85">
        <v>0.5</v>
      </c>
      <c r="K93" s="86"/>
      <c r="L93" s="86"/>
    </row>
    <row r="94" spans="1:12">
      <c r="A94" s="83" t="str">
        <f t="shared" si="1"/>
        <v>6111</v>
      </c>
      <c r="B94" s="84">
        <v>6</v>
      </c>
      <c r="C94" s="79" t="s">
        <v>92</v>
      </c>
      <c r="D94" s="84">
        <v>1</v>
      </c>
      <c r="E94" s="79" t="s">
        <v>81</v>
      </c>
      <c r="F94" s="80">
        <v>1</v>
      </c>
      <c r="G94" s="80" t="s">
        <v>82</v>
      </c>
      <c r="H94" s="80">
        <v>1</v>
      </c>
      <c r="I94" s="80" t="s">
        <v>82</v>
      </c>
      <c r="J94" s="85">
        <v>1</v>
      </c>
      <c r="K94" s="86"/>
      <c r="L94" s="86"/>
    </row>
    <row r="95" spans="1:12">
      <c r="A95" s="83" t="str">
        <f t="shared" si="1"/>
        <v>6112</v>
      </c>
      <c r="B95">
        <v>6</v>
      </c>
      <c r="D95">
        <v>1</v>
      </c>
      <c r="F95" s="80">
        <v>1</v>
      </c>
      <c r="G95" s="80" t="s">
        <v>82</v>
      </c>
      <c r="H95" s="80">
        <v>2</v>
      </c>
      <c r="I95" s="80" t="s">
        <v>83</v>
      </c>
      <c r="J95" s="85">
        <v>1</v>
      </c>
      <c r="K95" s="86"/>
      <c r="L95" s="86"/>
    </row>
    <row r="96" spans="1:12">
      <c r="A96" s="83" t="str">
        <f t="shared" si="1"/>
        <v>6121</v>
      </c>
      <c r="B96">
        <v>6</v>
      </c>
      <c r="D96">
        <v>1</v>
      </c>
      <c r="F96" s="80">
        <v>2</v>
      </c>
      <c r="G96" s="80" t="s">
        <v>83</v>
      </c>
      <c r="H96" s="80">
        <v>1</v>
      </c>
      <c r="I96" s="80" t="s">
        <v>82</v>
      </c>
      <c r="J96" s="85">
        <v>1</v>
      </c>
      <c r="K96" s="86"/>
      <c r="L96" s="86"/>
    </row>
    <row r="97" spans="1:12">
      <c r="A97" s="83" t="str">
        <f t="shared" si="1"/>
        <v>6122</v>
      </c>
      <c r="B97">
        <v>6</v>
      </c>
      <c r="D97">
        <v>1</v>
      </c>
      <c r="F97" s="80">
        <v>2</v>
      </c>
      <c r="G97" s="80" t="s">
        <v>83</v>
      </c>
      <c r="H97" s="80">
        <v>2</v>
      </c>
      <c r="I97" s="80" t="s">
        <v>83</v>
      </c>
      <c r="J97" s="85">
        <v>1</v>
      </c>
      <c r="K97" s="86"/>
      <c r="L97" s="86"/>
    </row>
    <row r="98" spans="1:12">
      <c r="A98" s="83" t="str">
        <f t="shared" si="1"/>
        <v>6211</v>
      </c>
      <c r="B98">
        <v>6</v>
      </c>
      <c r="D98" s="84">
        <v>2</v>
      </c>
      <c r="E98" s="79" t="s">
        <v>84</v>
      </c>
      <c r="F98" s="87">
        <v>1</v>
      </c>
      <c r="G98" s="87" t="s">
        <v>82</v>
      </c>
      <c r="H98" s="87">
        <v>1</v>
      </c>
      <c r="I98" s="87" t="s">
        <v>82</v>
      </c>
      <c r="J98" s="85">
        <v>0.8</v>
      </c>
      <c r="K98" s="86"/>
      <c r="L98" s="86"/>
    </row>
    <row r="99" spans="1:12">
      <c r="A99" s="83" t="str">
        <f t="shared" si="1"/>
        <v>6212</v>
      </c>
      <c r="B99">
        <v>6</v>
      </c>
      <c r="D99">
        <v>2</v>
      </c>
      <c r="F99" s="87">
        <v>1</v>
      </c>
      <c r="G99" s="87" t="s">
        <v>82</v>
      </c>
      <c r="H99" s="87">
        <v>2</v>
      </c>
      <c r="I99" s="87" t="s">
        <v>83</v>
      </c>
      <c r="J99" s="85">
        <v>0.8</v>
      </c>
      <c r="K99" s="86"/>
      <c r="L99" s="86"/>
    </row>
    <row r="100" spans="1:12">
      <c r="A100" s="83" t="str">
        <f t="shared" si="1"/>
        <v>6221</v>
      </c>
      <c r="B100">
        <v>6</v>
      </c>
      <c r="D100">
        <v>2</v>
      </c>
      <c r="F100" s="87">
        <v>2</v>
      </c>
      <c r="G100" s="87" t="s">
        <v>83</v>
      </c>
      <c r="H100" s="87">
        <v>1</v>
      </c>
      <c r="I100" s="87" t="s">
        <v>82</v>
      </c>
      <c r="J100" s="85">
        <v>0.75</v>
      </c>
      <c r="K100" s="86"/>
      <c r="L100" s="86"/>
    </row>
    <row r="101" spans="1:12">
      <c r="A101" s="83" t="str">
        <f t="shared" si="1"/>
        <v>6222</v>
      </c>
      <c r="B101">
        <v>6</v>
      </c>
      <c r="D101">
        <v>2</v>
      </c>
      <c r="F101" s="87">
        <v>2</v>
      </c>
      <c r="G101" s="87" t="s">
        <v>83</v>
      </c>
      <c r="H101" s="87">
        <v>2</v>
      </c>
      <c r="I101" s="87" t="s">
        <v>83</v>
      </c>
      <c r="J101" s="85">
        <v>0.7</v>
      </c>
      <c r="K101" s="86"/>
      <c r="L101" s="86"/>
    </row>
    <row r="102" spans="1:12">
      <c r="A102" s="83" t="str">
        <f t="shared" si="1"/>
        <v>6311</v>
      </c>
      <c r="B102">
        <v>6</v>
      </c>
      <c r="D102" s="84">
        <v>3</v>
      </c>
      <c r="E102" s="79" t="s">
        <v>85</v>
      </c>
      <c r="F102" s="87">
        <v>1</v>
      </c>
      <c r="G102" s="87" t="s">
        <v>82</v>
      </c>
      <c r="H102" s="87">
        <v>1</v>
      </c>
      <c r="I102" s="87" t="s">
        <v>82</v>
      </c>
      <c r="J102" s="85">
        <v>0.6</v>
      </c>
      <c r="K102" s="86"/>
      <c r="L102" s="86"/>
    </row>
    <row r="103" spans="1:12">
      <c r="A103" s="83" t="str">
        <f t="shared" si="1"/>
        <v>6312</v>
      </c>
      <c r="B103">
        <v>6</v>
      </c>
      <c r="D103">
        <v>3</v>
      </c>
      <c r="F103" s="87">
        <v>1</v>
      </c>
      <c r="G103" s="87" t="s">
        <v>82</v>
      </c>
      <c r="H103" s="87">
        <v>2</v>
      </c>
      <c r="I103" s="87" t="s">
        <v>83</v>
      </c>
      <c r="J103" s="85">
        <v>0.6</v>
      </c>
      <c r="K103" s="86"/>
      <c r="L103" s="86"/>
    </row>
    <row r="104" spans="1:12">
      <c r="A104" s="83" t="str">
        <f t="shared" si="1"/>
        <v>6321</v>
      </c>
      <c r="B104">
        <v>6</v>
      </c>
      <c r="D104">
        <v>3</v>
      </c>
      <c r="F104" s="87">
        <v>2</v>
      </c>
      <c r="G104" s="87" t="s">
        <v>83</v>
      </c>
      <c r="H104" s="87">
        <v>1</v>
      </c>
      <c r="I104" s="87" t="s">
        <v>82</v>
      </c>
      <c r="J104" s="85">
        <v>0.5</v>
      </c>
      <c r="K104" s="86"/>
      <c r="L104" s="86"/>
    </row>
    <row r="105" spans="1:12">
      <c r="A105" s="83" t="str">
        <f t="shared" si="1"/>
        <v>6322</v>
      </c>
      <c r="B105">
        <v>6</v>
      </c>
      <c r="D105">
        <v>3</v>
      </c>
      <c r="F105" s="87">
        <v>2</v>
      </c>
      <c r="G105" s="87" t="s">
        <v>83</v>
      </c>
      <c r="H105" s="87">
        <v>2</v>
      </c>
      <c r="I105" s="87" t="s">
        <v>83</v>
      </c>
      <c r="J105" s="85">
        <v>0.45</v>
      </c>
      <c r="K105" s="86"/>
      <c r="L105" s="86"/>
    </row>
    <row r="106" spans="1:12">
      <c r="A106" s="83" t="str">
        <f t="shared" si="1"/>
        <v>6411</v>
      </c>
      <c r="B106">
        <v>6</v>
      </c>
      <c r="D106" s="84">
        <v>4</v>
      </c>
      <c r="E106" s="79" t="s">
        <v>86</v>
      </c>
      <c r="F106" s="80">
        <v>1</v>
      </c>
      <c r="G106" s="80" t="s">
        <v>82</v>
      </c>
      <c r="H106" s="80">
        <v>1</v>
      </c>
      <c r="I106" s="80" t="s">
        <v>82</v>
      </c>
      <c r="J106" s="85">
        <v>0.7</v>
      </c>
      <c r="K106" s="86"/>
      <c r="L106" s="86"/>
    </row>
    <row r="107" spans="1:12">
      <c r="A107" s="83" t="str">
        <f t="shared" si="1"/>
        <v>6412</v>
      </c>
      <c r="B107">
        <v>6</v>
      </c>
      <c r="D107">
        <v>4</v>
      </c>
      <c r="F107" s="80">
        <v>1</v>
      </c>
      <c r="G107" s="80" t="s">
        <v>82</v>
      </c>
      <c r="H107" s="80">
        <v>2</v>
      </c>
      <c r="I107" s="80" t="s">
        <v>83</v>
      </c>
      <c r="J107" s="85">
        <v>0.7</v>
      </c>
      <c r="K107" s="86"/>
      <c r="L107" s="86"/>
    </row>
    <row r="108" spans="1:12">
      <c r="A108" s="83" t="str">
        <f t="shared" si="1"/>
        <v>6421</v>
      </c>
      <c r="B108">
        <v>6</v>
      </c>
      <c r="D108">
        <v>4</v>
      </c>
      <c r="F108" s="80">
        <v>2</v>
      </c>
      <c r="G108" s="80" t="s">
        <v>83</v>
      </c>
      <c r="H108" s="80">
        <v>1</v>
      </c>
      <c r="I108" s="80" t="s">
        <v>82</v>
      </c>
      <c r="J108" s="85">
        <v>0.7</v>
      </c>
      <c r="K108" s="86"/>
      <c r="L108" s="86"/>
    </row>
    <row r="109" spans="1:12">
      <c r="A109" s="83" t="str">
        <f t="shared" si="1"/>
        <v>6422</v>
      </c>
      <c r="B109">
        <v>6</v>
      </c>
      <c r="D109">
        <v>4</v>
      </c>
      <c r="F109" s="80">
        <v>2</v>
      </c>
      <c r="G109" s="80" t="s">
        <v>83</v>
      </c>
      <c r="H109" s="80">
        <v>2</v>
      </c>
      <c r="I109" s="80" t="s">
        <v>83</v>
      </c>
      <c r="J109" s="85">
        <v>0.7</v>
      </c>
      <c r="K109" s="86"/>
      <c r="L109" s="86"/>
    </row>
    <row r="110" spans="1:12">
      <c r="A110" s="83" t="str">
        <f t="shared" si="1"/>
        <v>6511</v>
      </c>
      <c r="B110">
        <v>6</v>
      </c>
      <c r="D110" s="84">
        <v>5</v>
      </c>
      <c r="E110" s="79" t="s">
        <v>90</v>
      </c>
      <c r="F110" s="80">
        <v>1</v>
      </c>
      <c r="G110" s="80" t="s">
        <v>82</v>
      </c>
      <c r="H110" s="80">
        <v>1</v>
      </c>
      <c r="I110" s="80" t="s">
        <v>82</v>
      </c>
      <c r="J110" s="85">
        <v>0.5</v>
      </c>
      <c r="K110" s="86"/>
      <c r="L110" s="86"/>
    </row>
    <row r="111" spans="1:12">
      <c r="A111" s="83" t="str">
        <f t="shared" si="1"/>
        <v>6512</v>
      </c>
      <c r="B111">
        <v>6</v>
      </c>
      <c r="D111">
        <v>5</v>
      </c>
      <c r="F111" s="80">
        <v>1</v>
      </c>
      <c r="G111" s="80" t="s">
        <v>82</v>
      </c>
      <c r="H111" s="80">
        <v>2</v>
      </c>
      <c r="I111" s="80" t="s">
        <v>83</v>
      </c>
      <c r="J111" s="85">
        <v>0.5</v>
      </c>
      <c r="K111" s="86"/>
      <c r="L111" s="86"/>
    </row>
    <row r="112" spans="1:12">
      <c r="A112" s="83" t="str">
        <f t="shared" si="1"/>
        <v>6521</v>
      </c>
      <c r="B112">
        <v>6</v>
      </c>
      <c r="D112">
        <v>5</v>
      </c>
      <c r="F112" s="80">
        <v>2</v>
      </c>
      <c r="G112" s="80" t="s">
        <v>83</v>
      </c>
      <c r="H112" s="80">
        <v>1</v>
      </c>
      <c r="I112" s="80" t="s">
        <v>82</v>
      </c>
      <c r="J112" s="85">
        <v>0.5</v>
      </c>
      <c r="K112" s="86"/>
      <c r="L112" s="86"/>
    </row>
    <row r="113" spans="1:12">
      <c r="A113" s="83" t="str">
        <f t="shared" si="1"/>
        <v>6522</v>
      </c>
      <c r="B113">
        <v>6</v>
      </c>
      <c r="D113">
        <v>5</v>
      </c>
      <c r="F113" s="80">
        <v>2</v>
      </c>
      <c r="G113" s="80" t="s">
        <v>83</v>
      </c>
      <c r="H113" s="80">
        <v>2</v>
      </c>
      <c r="I113" s="80" t="s">
        <v>83</v>
      </c>
      <c r="J113" s="85">
        <v>0.5</v>
      </c>
      <c r="K113" s="86"/>
      <c r="L113" s="86"/>
    </row>
    <row r="114" spans="1:12">
      <c r="A114" s="83" t="str">
        <f t="shared" si="1"/>
        <v>6611</v>
      </c>
      <c r="B114">
        <v>6</v>
      </c>
      <c r="D114" s="84">
        <v>6</v>
      </c>
      <c r="E114" s="79" t="s">
        <v>93</v>
      </c>
      <c r="F114" s="80">
        <v>1</v>
      </c>
      <c r="G114" s="80" t="s">
        <v>82</v>
      </c>
      <c r="H114" s="80">
        <v>1</v>
      </c>
      <c r="I114" s="80" t="s">
        <v>82</v>
      </c>
      <c r="J114" s="85">
        <v>1</v>
      </c>
      <c r="K114" s="86">
        <v>200000</v>
      </c>
      <c r="L114" s="86">
        <v>500000</v>
      </c>
    </row>
    <row r="115" spans="1:12">
      <c r="A115" s="83" t="str">
        <f t="shared" si="1"/>
        <v>6612</v>
      </c>
      <c r="B115">
        <v>6</v>
      </c>
      <c r="D115">
        <v>6</v>
      </c>
      <c r="F115" s="80">
        <v>1</v>
      </c>
      <c r="G115" s="80" t="s">
        <v>82</v>
      </c>
      <c r="H115" s="80">
        <v>2</v>
      </c>
      <c r="I115" s="80" t="s">
        <v>83</v>
      </c>
      <c r="J115" s="85">
        <v>1</v>
      </c>
      <c r="K115" s="86">
        <v>200000</v>
      </c>
      <c r="L115" s="86">
        <v>500000</v>
      </c>
    </row>
    <row r="116" spans="1:12">
      <c r="A116" s="83" t="str">
        <f t="shared" si="1"/>
        <v>6621</v>
      </c>
      <c r="B116">
        <v>6</v>
      </c>
      <c r="D116">
        <v>6</v>
      </c>
      <c r="F116" s="80">
        <v>2</v>
      </c>
      <c r="G116" s="80" t="s">
        <v>83</v>
      </c>
      <c r="H116" s="80">
        <v>1</v>
      </c>
      <c r="I116" s="80" t="s">
        <v>82</v>
      </c>
      <c r="J116" s="85">
        <v>1</v>
      </c>
      <c r="K116" s="86">
        <v>200000</v>
      </c>
      <c r="L116" s="86">
        <v>500000</v>
      </c>
    </row>
    <row r="117" spans="1:12">
      <c r="A117" s="83" t="str">
        <f t="shared" si="1"/>
        <v>6622</v>
      </c>
      <c r="B117">
        <v>6</v>
      </c>
      <c r="D117">
        <v>6</v>
      </c>
      <c r="F117" s="80">
        <v>2</v>
      </c>
      <c r="G117" s="80" t="s">
        <v>83</v>
      </c>
      <c r="H117" s="80">
        <v>2</v>
      </c>
      <c r="I117" s="80" t="s">
        <v>83</v>
      </c>
      <c r="J117" s="85">
        <v>1</v>
      </c>
      <c r="K117" s="86">
        <v>200000</v>
      </c>
      <c r="L117" s="86">
        <v>500000</v>
      </c>
    </row>
    <row r="118" spans="1:12">
      <c r="A118" s="83" t="str">
        <f t="shared" si="1"/>
        <v>7111</v>
      </c>
      <c r="B118" s="84">
        <v>7</v>
      </c>
      <c r="C118" s="79" t="s">
        <v>94</v>
      </c>
      <c r="D118" s="84">
        <v>1</v>
      </c>
      <c r="E118" s="79" t="s">
        <v>81</v>
      </c>
      <c r="F118" s="80">
        <v>1</v>
      </c>
      <c r="G118" s="80" t="s">
        <v>82</v>
      </c>
      <c r="H118" s="80">
        <v>1</v>
      </c>
      <c r="I118" s="80" t="s">
        <v>82</v>
      </c>
      <c r="J118" s="85">
        <v>1</v>
      </c>
      <c r="K118" s="86"/>
      <c r="L118" s="86"/>
    </row>
    <row r="119" spans="1:12">
      <c r="A119" s="83" t="str">
        <f t="shared" si="1"/>
        <v>7112</v>
      </c>
      <c r="B119">
        <v>7</v>
      </c>
      <c r="D119">
        <v>1</v>
      </c>
      <c r="F119" s="80">
        <v>1</v>
      </c>
      <c r="G119" s="80" t="s">
        <v>82</v>
      </c>
      <c r="H119" s="80">
        <v>2</v>
      </c>
      <c r="I119" s="80" t="s">
        <v>83</v>
      </c>
      <c r="J119" s="85">
        <v>1</v>
      </c>
      <c r="K119" s="86"/>
      <c r="L119" s="86"/>
    </row>
    <row r="120" spans="1:12">
      <c r="A120" s="83" t="str">
        <f t="shared" si="1"/>
        <v>7121</v>
      </c>
      <c r="B120">
        <v>7</v>
      </c>
      <c r="D120">
        <v>1</v>
      </c>
      <c r="F120" s="80">
        <v>2</v>
      </c>
      <c r="G120" s="80" t="s">
        <v>83</v>
      </c>
      <c r="H120" s="80">
        <v>1</v>
      </c>
      <c r="I120" s="80" t="s">
        <v>82</v>
      </c>
      <c r="J120" s="85">
        <v>1</v>
      </c>
      <c r="K120" s="86"/>
      <c r="L120" s="86"/>
    </row>
    <row r="121" spans="1:12">
      <c r="A121" s="83" t="str">
        <f t="shared" si="1"/>
        <v>7122</v>
      </c>
      <c r="B121">
        <v>7</v>
      </c>
      <c r="D121">
        <v>1</v>
      </c>
      <c r="F121" s="80">
        <v>2</v>
      </c>
      <c r="G121" s="80" t="s">
        <v>83</v>
      </c>
      <c r="H121" s="80">
        <v>2</v>
      </c>
      <c r="I121" s="80" t="s">
        <v>83</v>
      </c>
      <c r="J121" s="85">
        <v>1</v>
      </c>
      <c r="K121" s="86"/>
      <c r="L121" s="86"/>
    </row>
    <row r="122" spans="1:12">
      <c r="A122" s="83" t="str">
        <f t="shared" si="1"/>
        <v>7211</v>
      </c>
      <c r="B122">
        <v>7</v>
      </c>
      <c r="D122" s="84">
        <v>2</v>
      </c>
      <c r="E122" s="79" t="s">
        <v>84</v>
      </c>
      <c r="F122" s="87">
        <v>1</v>
      </c>
      <c r="G122" s="87" t="s">
        <v>82</v>
      </c>
      <c r="H122" s="87">
        <v>1</v>
      </c>
      <c r="I122" s="87" t="s">
        <v>82</v>
      </c>
      <c r="J122" s="85">
        <v>0.8</v>
      </c>
      <c r="K122" s="86"/>
      <c r="L122" s="86"/>
    </row>
    <row r="123" spans="1:12">
      <c r="A123" s="83" t="str">
        <f t="shared" si="1"/>
        <v>7212</v>
      </c>
      <c r="B123">
        <v>7</v>
      </c>
      <c r="D123">
        <v>2</v>
      </c>
      <c r="F123" s="87">
        <v>1</v>
      </c>
      <c r="G123" s="87" t="s">
        <v>82</v>
      </c>
      <c r="H123" s="87">
        <v>2</v>
      </c>
      <c r="I123" s="87" t="s">
        <v>83</v>
      </c>
      <c r="J123" s="85">
        <v>0.8</v>
      </c>
      <c r="K123" s="86"/>
      <c r="L123" s="86"/>
    </row>
    <row r="124" spans="1:12">
      <c r="A124" s="83" t="str">
        <f t="shared" si="1"/>
        <v>7221</v>
      </c>
      <c r="B124">
        <v>7</v>
      </c>
      <c r="D124">
        <v>2</v>
      </c>
      <c r="F124" s="87">
        <v>2</v>
      </c>
      <c r="G124" s="87" t="s">
        <v>83</v>
      </c>
      <c r="H124" s="87">
        <v>1</v>
      </c>
      <c r="I124" s="87" t="s">
        <v>82</v>
      </c>
      <c r="J124" s="85">
        <v>0.75</v>
      </c>
      <c r="K124" s="86"/>
      <c r="L124" s="86"/>
    </row>
    <row r="125" spans="1:12">
      <c r="A125" s="83" t="str">
        <f t="shared" si="1"/>
        <v>7222</v>
      </c>
      <c r="B125">
        <v>7</v>
      </c>
      <c r="D125">
        <v>2</v>
      </c>
      <c r="F125" s="87">
        <v>2</v>
      </c>
      <c r="G125" s="87" t="s">
        <v>83</v>
      </c>
      <c r="H125" s="87">
        <v>2</v>
      </c>
      <c r="I125" s="87" t="s">
        <v>83</v>
      </c>
      <c r="J125" s="85">
        <v>0.7</v>
      </c>
      <c r="K125" s="86"/>
      <c r="L125" s="86"/>
    </row>
    <row r="126" spans="1:12">
      <c r="A126" s="83" t="str">
        <f t="shared" si="1"/>
        <v>7311</v>
      </c>
      <c r="B126">
        <v>7</v>
      </c>
      <c r="D126" s="84">
        <v>3</v>
      </c>
      <c r="E126" s="79" t="s">
        <v>85</v>
      </c>
      <c r="F126" s="87">
        <v>1</v>
      </c>
      <c r="G126" s="87" t="s">
        <v>82</v>
      </c>
      <c r="H126" s="87">
        <v>1</v>
      </c>
      <c r="I126" s="87" t="s">
        <v>82</v>
      </c>
      <c r="J126" s="85">
        <v>0.6</v>
      </c>
      <c r="K126" s="86"/>
      <c r="L126" s="86"/>
    </row>
    <row r="127" spans="1:12">
      <c r="A127" s="83" t="str">
        <f t="shared" si="1"/>
        <v>7312</v>
      </c>
      <c r="B127">
        <v>7</v>
      </c>
      <c r="D127">
        <v>3</v>
      </c>
      <c r="F127" s="87">
        <v>1</v>
      </c>
      <c r="G127" s="87" t="s">
        <v>82</v>
      </c>
      <c r="H127" s="87">
        <v>2</v>
      </c>
      <c r="I127" s="87" t="s">
        <v>83</v>
      </c>
      <c r="J127" s="85">
        <v>0.6</v>
      </c>
      <c r="K127" s="86"/>
      <c r="L127" s="86"/>
    </row>
    <row r="128" spans="1:12">
      <c r="A128" s="83" t="str">
        <f t="shared" si="1"/>
        <v>7321</v>
      </c>
      <c r="B128">
        <v>7</v>
      </c>
      <c r="D128">
        <v>3</v>
      </c>
      <c r="F128" s="87">
        <v>2</v>
      </c>
      <c r="G128" s="87" t="s">
        <v>83</v>
      </c>
      <c r="H128" s="87">
        <v>1</v>
      </c>
      <c r="I128" s="87" t="s">
        <v>82</v>
      </c>
      <c r="J128" s="85">
        <v>0.5</v>
      </c>
      <c r="K128" s="86"/>
      <c r="L128" s="86"/>
    </row>
    <row r="129" spans="1:12">
      <c r="A129" s="83" t="str">
        <f t="shared" si="1"/>
        <v>7322</v>
      </c>
      <c r="B129">
        <v>7</v>
      </c>
      <c r="D129">
        <v>3</v>
      </c>
      <c r="F129" s="87">
        <v>2</v>
      </c>
      <c r="G129" s="87" t="s">
        <v>83</v>
      </c>
      <c r="H129" s="87">
        <v>2</v>
      </c>
      <c r="I129" s="87" t="s">
        <v>83</v>
      </c>
      <c r="J129" s="85">
        <v>0.45</v>
      </c>
      <c r="K129" s="86"/>
      <c r="L129" s="86"/>
    </row>
    <row r="130" spans="1:12">
      <c r="A130" s="83" t="str">
        <f t="shared" si="1"/>
        <v>7411</v>
      </c>
      <c r="B130">
        <v>7</v>
      </c>
      <c r="D130" s="84">
        <v>4</v>
      </c>
      <c r="E130" s="79" t="s">
        <v>86</v>
      </c>
      <c r="F130" s="80">
        <v>1</v>
      </c>
      <c r="G130" s="80" t="s">
        <v>82</v>
      </c>
      <c r="H130" s="80">
        <v>1</v>
      </c>
      <c r="I130" s="80" t="s">
        <v>82</v>
      </c>
      <c r="J130" s="85">
        <v>0.7</v>
      </c>
      <c r="K130" s="86"/>
      <c r="L130" s="86"/>
    </row>
    <row r="131" spans="1:12">
      <c r="A131" s="83" t="str">
        <f t="shared" si="1"/>
        <v>7412</v>
      </c>
      <c r="B131">
        <v>7</v>
      </c>
      <c r="D131">
        <v>4</v>
      </c>
      <c r="F131" s="80">
        <v>1</v>
      </c>
      <c r="G131" s="80" t="s">
        <v>82</v>
      </c>
      <c r="H131" s="80">
        <v>2</v>
      </c>
      <c r="I131" s="80" t="s">
        <v>83</v>
      </c>
      <c r="J131" s="85">
        <v>0.7</v>
      </c>
      <c r="K131" s="86"/>
      <c r="L131" s="86"/>
    </row>
    <row r="132" spans="1:12">
      <c r="A132" s="83" t="str">
        <f t="shared" si="1"/>
        <v>7421</v>
      </c>
      <c r="B132">
        <v>7</v>
      </c>
      <c r="D132">
        <v>4</v>
      </c>
      <c r="F132" s="80">
        <v>2</v>
      </c>
      <c r="G132" s="80" t="s">
        <v>83</v>
      </c>
      <c r="H132" s="80">
        <v>1</v>
      </c>
      <c r="I132" s="80" t="s">
        <v>82</v>
      </c>
      <c r="J132" s="85">
        <v>0.7</v>
      </c>
      <c r="K132" s="86"/>
      <c r="L132" s="86"/>
    </row>
    <row r="133" spans="1:12">
      <c r="A133" s="83" t="str">
        <f t="shared" si="1"/>
        <v>7422</v>
      </c>
      <c r="B133">
        <v>7</v>
      </c>
      <c r="D133">
        <v>4</v>
      </c>
      <c r="F133" s="80">
        <v>2</v>
      </c>
      <c r="G133" s="80" t="s">
        <v>83</v>
      </c>
      <c r="H133" s="80">
        <v>2</v>
      </c>
      <c r="I133" s="80" t="s">
        <v>83</v>
      </c>
      <c r="J133" s="85">
        <v>0.7</v>
      </c>
      <c r="K133" s="86"/>
      <c r="L133" s="86"/>
    </row>
    <row r="134" spans="1:12">
      <c r="A134" s="83" t="str">
        <f t="shared" si="1"/>
        <v>7511</v>
      </c>
      <c r="B134">
        <v>7</v>
      </c>
      <c r="D134" s="84">
        <v>5</v>
      </c>
      <c r="E134" s="79" t="s">
        <v>90</v>
      </c>
      <c r="F134" s="80">
        <v>1</v>
      </c>
      <c r="G134" s="80" t="s">
        <v>82</v>
      </c>
      <c r="H134" s="80">
        <v>1</v>
      </c>
      <c r="I134" s="80" t="s">
        <v>82</v>
      </c>
      <c r="J134" s="85">
        <v>0.5</v>
      </c>
      <c r="K134" s="86"/>
      <c r="L134" s="86"/>
    </row>
    <row r="135" spans="1:12">
      <c r="A135" s="83" t="str">
        <f t="shared" ref="A135:A161" si="2">B135&amp;D135&amp;F135&amp;H135</f>
        <v>7512</v>
      </c>
      <c r="B135">
        <v>7</v>
      </c>
      <c r="D135">
        <v>5</v>
      </c>
      <c r="F135" s="80">
        <v>1</v>
      </c>
      <c r="G135" s="80" t="s">
        <v>82</v>
      </c>
      <c r="H135" s="80">
        <v>2</v>
      </c>
      <c r="I135" s="80" t="s">
        <v>83</v>
      </c>
      <c r="J135" s="85">
        <v>0.5</v>
      </c>
      <c r="K135" s="86"/>
      <c r="L135" s="86"/>
    </row>
    <row r="136" spans="1:12">
      <c r="A136" s="83" t="str">
        <f t="shared" si="2"/>
        <v>7521</v>
      </c>
      <c r="B136">
        <v>7</v>
      </c>
      <c r="D136">
        <v>5</v>
      </c>
      <c r="F136" s="80">
        <v>2</v>
      </c>
      <c r="G136" s="80" t="s">
        <v>83</v>
      </c>
      <c r="H136" s="80">
        <v>1</v>
      </c>
      <c r="I136" s="80" t="s">
        <v>82</v>
      </c>
      <c r="J136" s="85">
        <v>0.5</v>
      </c>
      <c r="K136" s="86"/>
      <c r="L136" s="86"/>
    </row>
    <row r="137" spans="1:12">
      <c r="A137" s="83" t="str">
        <f t="shared" si="2"/>
        <v>7522</v>
      </c>
      <c r="B137">
        <v>7</v>
      </c>
      <c r="D137">
        <v>5</v>
      </c>
      <c r="F137" s="80">
        <v>2</v>
      </c>
      <c r="G137" s="80" t="s">
        <v>83</v>
      </c>
      <c r="H137" s="80">
        <v>2</v>
      </c>
      <c r="I137" s="80" t="s">
        <v>83</v>
      </c>
      <c r="J137" s="85">
        <v>0.5</v>
      </c>
      <c r="K137" s="86"/>
      <c r="L137" s="86"/>
    </row>
    <row r="138" spans="1:12">
      <c r="A138" s="83" t="str">
        <f t="shared" si="2"/>
        <v>7611</v>
      </c>
      <c r="B138">
        <v>7</v>
      </c>
      <c r="D138" s="84">
        <v>6</v>
      </c>
      <c r="E138" s="79" t="s">
        <v>93</v>
      </c>
      <c r="F138" s="80">
        <v>1</v>
      </c>
      <c r="G138" s="80" t="s">
        <v>82</v>
      </c>
      <c r="H138" s="80">
        <v>1</v>
      </c>
      <c r="I138" s="80" t="s">
        <v>82</v>
      </c>
      <c r="J138" s="85">
        <v>1</v>
      </c>
      <c r="K138" s="86">
        <v>200000</v>
      </c>
      <c r="L138" s="86">
        <v>1000000</v>
      </c>
    </row>
    <row r="139" spans="1:12">
      <c r="A139" s="83" t="str">
        <f t="shared" si="2"/>
        <v>7612</v>
      </c>
      <c r="B139">
        <v>7</v>
      </c>
      <c r="D139">
        <v>6</v>
      </c>
      <c r="F139" s="80">
        <v>1</v>
      </c>
      <c r="G139" s="80" t="s">
        <v>82</v>
      </c>
      <c r="H139" s="80">
        <v>2</v>
      </c>
      <c r="I139" s="80" t="s">
        <v>83</v>
      </c>
      <c r="J139" s="85">
        <v>1</v>
      </c>
      <c r="K139" s="86">
        <v>200000</v>
      </c>
      <c r="L139" s="86">
        <v>1000000</v>
      </c>
    </row>
    <row r="140" spans="1:12">
      <c r="A140" s="83" t="str">
        <f t="shared" si="2"/>
        <v>7621</v>
      </c>
      <c r="B140">
        <v>7</v>
      </c>
      <c r="D140">
        <v>6</v>
      </c>
      <c r="F140" s="80">
        <v>2</v>
      </c>
      <c r="G140" s="80" t="s">
        <v>83</v>
      </c>
      <c r="H140" s="80">
        <v>1</v>
      </c>
      <c r="I140" s="80" t="s">
        <v>82</v>
      </c>
      <c r="J140" s="85">
        <v>1</v>
      </c>
      <c r="K140" s="86">
        <v>200000</v>
      </c>
      <c r="L140" s="86">
        <v>1000000</v>
      </c>
    </row>
    <row r="141" spans="1:12">
      <c r="A141" s="83" t="str">
        <f t="shared" si="2"/>
        <v>7622</v>
      </c>
      <c r="B141">
        <v>7</v>
      </c>
      <c r="D141">
        <v>6</v>
      </c>
      <c r="F141" s="80">
        <v>2</v>
      </c>
      <c r="G141" s="80" t="s">
        <v>83</v>
      </c>
      <c r="H141" s="80">
        <v>2</v>
      </c>
      <c r="I141" s="80" t="s">
        <v>83</v>
      </c>
      <c r="J141" s="85">
        <v>1</v>
      </c>
      <c r="K141" s="86">
        <v>200000</v>
      </c>
      <c r="L141" s="86">
        <v>1000000</v>
      </c>
    </row>
    <row r="142" spans="1:12">
      <c r="A142" s="83" t="str">
        <f t="shared" si="2"/>
        <v>8111</v>
      </c>
      <c r="B142" s="83">
        <v>8</v>
      </c>
      <c r="C142" s="79" t="s">
        <v>95</v>
      </c>
      <c r="D142" s="84">
        <v>1</v>
      </c>
      <c r="E142" s="79" t="s">
        <v>81</v>
      </c>
      <c r="F142" s="80">
        <v>1</v>
      </c>
      <c r="G142" s="80" t="s">
        <v>82</v>
      </c>
      <c r="H142" s="80">
        <v>1</v>
      </c>
      <c r="I142" s="80" t="s">
        <v>82</v>
      </c>
      <c r="J142" s="85">
        <v>1</v>
      </c>
      <c r="K142" s="86"/>
      <c r="L142" s="86"/>
    </row>
    <row r="143" spans="1:12">
      <c r="A143" s="83" t="str">
        <f t="shared" si="2"/>
        <v>8112</v>
      </c>
      <c r="B143">
        <v>8</v>
      </c>
      <c r="D143">
        <v>1</v>
      </c>
      <c r="F143" s="80">
        <v>1</v>
      </c>
      <c r="G143" s="80" t="s">
        <v>82</v>
      </c>
      <c r="H143" s="80">
        <v>2</v>
      </c>
      <c r="I143" s="80" t="s">
        <v>83</v>
      </c>
      <c r="J143" s="85">
        <v>1</v>
      </c>
      <c r="K143" s="86"/>
      <c r="L143" s="86"/>
    </row>
    <row r="144" spans="1:12">
      <c r="A144" s="83" t="str">
        <f t="shared" si="2"/>
        <v>8121</v>
      </c>
      <c r="B144">
        <v>8</v>
      </c>
      <c r="D144">
        <v>1</v>
      </c>
      <c r="F144" s="80">
        <v>2</v>
      </c>
      <c r="G144" s="80" t="s">
        <v>83</v>
      </c>
      <c r="H144" s="80">
        <v>1</v>
      </c>
      <c r="I144" s="80" t="s">
        <v>82</v>
      </c>
      <c r="J144" s="85">
        <v>1</v>
      </c>
      <c r="K144" s="86"/>
      <c r="L144" s="86"/>
    </row>
    <row r="145" spans="1:12">
      <c r="A145" s="83" t="str">
        <f t="shared" si="2"/>
        <v>8122</v>
      </c>
      <c r="B145">
        <v>8</v>
      </c>
      <c r="D145">
        <v>1</v>
      </c>
      <c r="F145" s="80">
        <v>2</v>
      </c>
      <c r="G145" s="80" t="s">
        <v>83</v>
      </c>
      <c r="H145" s="80">
        <v>2</v>
      </c>
      <c r="I145" s="80" t="s">
        <v>83</v>
      </c>
      <c r="J145" s="85">
        <v>1</v>
      </c>
      <c r="K145" s="86"/>
      <c r="L145" s="86"/>
    </row>
    <row r="146" spans="1:12">
      <c r="A146" s="83" t="str">
        <f t="shared" si="2"/>
        <v>8211</v>
      </c>
      <c r="B146">
        <v>8</v>
      </c>
      <c r="D146" s="84">
        <v>2</v>
      </c>
      <c r="E146" s="79" t="s">
        <v>84</v>
      </c>
      <c r="F146" s="87">
        <v>1</v>
      </c>
      <c r="G146" s="87" t="s">
        <v>82</v>
      </c>
      <c r="H146" s="87">
        <v>1</v>
      </c>
      <c r="I146" s="87" t="s">
        <v>82</v>
      </c>
      <c r="J146" s="85">
        <v>0.65</v>
      </c>
      <c r="K146" s="86"/>
      <c r="L146" s="86"/>
    </row>
    <row r="147" spans="1:12">
      <c r="A147" s="83" t="str">
        <f t="shared" si="2"/>
        <v>8212</v>
      </c>
      <c r="B147">
        <v>8</v>
      </c>
      <c r="D147">
        <v>2</v>
      </c>
      <c r="F147" s="87">
        <v>1</v>
      </c>
      <c r="G147" s="87" t="s">
        <v>82</v>
      </c>
      <c r="H147" s="87">
        <v>2</v>
      </c>
      <c r="I147" s="87" t="s">
        <v>83</v>
      </c>
      <c r="J147" s="85">
        <v>0.65</v>
      </c>
      <c r="K147" s="86"/>
      <c r="L147" s="86"/>
    </row>
    <row r="148" spans="1:12">
      <c r="A148" s="83" t="str">
        <f t="shared" si="2"/>
        <v>8221</v>
      </c>
      <c r="B148">
        <v>8</v>
      </c>
      <c r="D148">
        <v>2</v>
      </c>
      <c r="F148" s="87">
        <v>2</v>
      </c>
      <c r="G148" s="87" t="s">
        <v>83</v>
      </c>
      <c r="H148" s="87">
        <v>1</v>
      </c>
      <c r="I148" s="87" t="s">
        <v>82</v>
      </c>
      <c r="J148" s="85">
        <v>0.55000000000000004</v>
      </c>
      <c r="K148" s="86"/>
      <c r="L148" s="86"/>
    </row>
    <row r="149" spans="1:12">
      <c r="A149" s="83" t="str">
        <f t="shared" si="2"/>
        <v>8222</v>
      </c>
      <c r="B149">
        <v>8</v>
      </c>
      <c r="D149">
        <v>2</v>
      </c>
      <c r="F149" s="87">
        <v>2</v>
      </c>
      <c r="G149" s="87" t="s">
        <v>83</v>
      </c>
      <c r="H149" s="87">
        <v>2</v>
      </c>
      <c r="I149" s="87" t="s">
        <v>83</v>
      </c>
      <c r="J149" s="85">
        <v>0.5</v>
      </c>
      <c r="K149" s="86"/>
      <c r="L149" s="86"/>
    </row>
    <row r="150" spans="1:12">
      <c r="A150" s="83" t="str">
        <f t="shared" si="2"/>
        <v>8311</v>
      </c>
      <c r="B150">
        <v>8</v>
      </c>
      <c r="D150" s="84">
        <v>3</v>
      </c>
      <c r="E150" s="79" t="s">
        <v>85</v>
      </c>
      <c r="F150" s="87">
        <v>1</v>
      </c>
      <c r="G150" s="87" t="s">
        <v>82</v>
      </c>
      <c r="H150" s="87">
        <v>1</v>
      </c>
      <c r="I150" s="87" t="s">
        <v>82</v>
      </c>
      <c r="J150" s="85">
        <v>0.4</v>
      </c>
      <c r="K150" s="86"/>
      <c r="L150" s="86"/>
    </row>
    <row r="151" spans="1:12">
      <c r="A151" s="83" t="str">
        <f t="shared" si="2"/>
        <v>8312</v>
      </c>
      <c r="B151">
        <v>8</v>
      </c>
      <c r="D151">
        <v>3</v>
      </c>
      <c r="F151" s="87">
        <v>1</v>
      </c>
      <c r="G151" s="87" t="s">
        <v>82</v>
      </c>
      <c r="H151" s="87">
        <v>2</v>
      </c>
      <c r="I151" s="87" t="s">
        <v>83</v>
      </c>
      <c r="J151" s="85">
        <v>0.4</v>
      </c>
      <c r="K151" s="86"/>
      <c r="L151" s="86"/>
    </row>
    <row r="152" spans="1:12">
      <c r="A152" s="83" t="str">
        <f t="shared" si="2"/>
        <v>8321</v>
      </c>
      <c r="B152">
        <v>8</v>
      </c>
      <c r="D152">
        <v>3</v>
      </c>
      <c r="F152" s="87">
        <v>2</v>
      </c>
      <c r="G152" s="87" t="s">
        <v>83</v>
      </c>
      <c r="H152" s="87">
        <v>1</v>
      </c>
      <c r="I152" s="87" t="s">
        <v>82</v>
      </c>
      <c r="J152" s="85">
        <v>0.3</v>
      </c>
      <c r="K152" s="86"/>
      <c r="L152" s="86"/>
    </row>
    <row r="153" spans="1:12">
      <c r="A153" s="83" t="str">
        <f t="shared" si="2"/>
        <v>8322</v>
      </c>
      <c r="B153">
        <v>8</v>
      </c>
      <c r="D153">
        <v>3</v>
      </c>
      <c r="F153" s="87">
        <v>2</v>
      </c>
      <c r="G153" s="87" t="s">
        <v>83</v>
      </c>
      <c r="H153" s="87">
        <v>2</v>
      </c>
      <c r="I153" s="87" t="s">
        <v>83</v>
      </c>
      <c r="J153" s="85">
        <v>0.25</v>
      </c>
      <c r="K153" s="86"/>
      <c r="L153" s="86"/>
    </row>
    <row r="154" spans="1:12">
      <c r="A154" s="83" t="str">
        <f t="shared" si="2"/>
        <v>8411</v>
      </c>
      <c r="B154">
        <v>8</v>
      </c>
      <c r="D154" s="84">
        <v>4</v>
      </c>
      <c r="E154" s="79" t="s">
        <v>86</v>
      </c>
      <c r="F154" s="80">
        <v>1</v>
      </c>
      <c r="G154" s="80" t="s">
        <v>82</v>
      </c>
      <c r="H154" s="80">
        <v>1</v>
      </c>
      <c r="I154" s="80" t="s">
        <v>82</v>
      </c>
      <c r="J154" s="85">
        <v>0.5</v>
      </c>
      <c r="K154" s="86"/>
      <c r="L154" s="86"/>
    </row>
    <row r="155" spans="1:12">
      <c r="A155" s="83" t="str">
        <f t="shared" si="2"/>
        <v>8412</v>
      </c>
      <c r="B155">
        <v>8</v>
      </c>
      <c r="D155">
        <v>4</v>
      </c>
      <c r="F155" s="80">
        <v>1</v>
      </c>
      <c r="G155" s="80" t="s">
        <v>82</v>
      </c>
      <c r="H155" s="80">
        <v>2</v>
      </c>
      <c r="I155" s="80" t="s">
        <v>83</v>
      </c>
      <c r="J155" s="85">
        <v>0.5</v>
      </c>
      <c r="K155" s="86"/>
      <c r="L155" s="86"/>
    </row>
    <row r="156" spans="1:12">
      <c r="A156" s="83" t="str">
        <f t="shared" si="2"/>
        <v>8421</v>
      </c>
      <c r="B156">
        <v>8</v>
      </c>
      <c r="D156">
        <v>4</v>
      </c>
      <c r="F156" s="80">
        <v>2</v>
      </c>
      <c r="G156" s="80" t="s">
        <v>83</v>
      </c>
      <c r="H156" s="80">
        <v>1</v>
      </c>
      <c r="I156" s="80" t="s">
        <v>82</v>
      </c>
      <c r="J156" s="85">
        <v>0.5</v>
      </c>
      <c r="K156" s="86"/>
      <c r="L156" s="86"/>
    </row>
    <row r="157" spans="1:12">
      <c r="A157" s="83" t="str">
        <f t="shared" si="2"/>
        <v>8422</v>
      </c>
      <c r="B157">
        <v>8</v>
      </c>
      <c r="D157">
        <v>4</v>
      </c>
      <c r="F157" s="80">
        <v>2</v>
      </c>
      <c r="G157" s="80" t="s">
        <v>83</v>
      </c>
      <c r="H157" s="80">
        <v>2</v>
      </c>
      <c r="I157" s="80" t="s">
        <v>83</v>
      </c>
      <c r="J157" s="85">
        <v>0.5</v>
      </c>
      <c r="K157" s="86"/>
      <c r="L157" s="86"/>
    </row>
    <row r="158" spans="1:12">
      <c r="A158" s="83" t="str">
        <f t="shared" si="2"/>
        <v>8511</v>
      </c>
      <c r="B158">
        <v>8</v>
      </c>
      <c r="D158" s="84">
        <v>5</v>
      </c>
      <c r="E158" s="79" t="s">
        <v>90</v>
      </c>
      <c r="F158" s="80">
        <v>1</v>
      </c>
      <c r="G158" s="80" t="s">
        <v>82</v>
      </c>
      <c r="H158" s="80">
        <v>1</v>
      </c>
      <c r="I158" s="80" t="s">
        <v>82</v>
      </c>
      <c r="J158" s="85">
        <v>0.5</v>
      </c>
      <c r="K158" s="86"/>
      <c r="L158" s="86"/>
    </row>
    <row r="159" spans="1:12">
      <c r="A159" s="83" t="str">
        <f t="shared" si="2"/>
        <v>8512</v>
      </c>
      <c r="B159">
        <v>8</v>
      </c>
      <c r="D159">
        <v>5</v>
      </c>
      <c r="F159" s="80">
        <v>1</v>
      </c>
      <c r="G159" s="80" t="s">
        <v>82</v>
      </c>
      <c r="H159" s="80">
        <v>2</v>
      </c>
      <c r="I159" s="80" t="s">
        <v>83</v>
      </c>
      <c r="J159" s="85">
        <v>0.5</v>
      </c>
      <c r="K159" s="86"/>
      <c r="L159" s="86"/>
    </row>
    <row r="160" spans="1:12">
      <c r="A160" s="83" t="str">
        <f t="shared" si="2"/>
        <v>8521</v>
      </c>
      <c r="B160">
        <v>8</v>
      </c>
      <c r="D160">
        <v>5</v>
      </c>
      <c r="F160" s="80">
        <v>2</v>
      </c>
      <c r="G160" s="80" t="s">
        <v>83</v>
      </c>
      <c r="H160" s="80">
        <v>1</v>
      </c>
      <c r="I160" s="80" t="s">
        <v>82</v>
      </c>
      <c r="J160" s="85">
        <v>0.5</v>
      </c>
      <c r="K160" s="86"/>
      <c r="L160" s="86"/>
    </row>
    <row r="161" spans="1:12">
      <c r="A161" s="83" t="str">
        <f t="shared" si="2"/>
        <v>8522</v>
      </c>
      <c r="B161">
        <v>8</v>
      </c>
      <c r="D161">
        <v>5</v>
      </c>
      <c r="F161" s="80">
        <v>2</v>
      </c>
      <c r="G161" s="80" t="s">
        <v>83</v>
      </c>
      <c r="H161" s="80">
        <v>2</v>
      </c>
      <c r="I161" s="80" t="s">
        <v>83</v>
      </c>
      <c r="J161" s="85">
        <v>0.5</v>
      </c>
      <c r="K161" s="86"/>
      <c r="L161" s="86"/>
    </row>
  </sheetData>
  <sheetProtection algorithmName="SHA-512" hashValue="zDrifLoImo2gFVia+igtQd9qmCK4CtNlQ3Twd1XQiikaLaNsK8DOTD8LXR87J1PU5TnJAOazq0V4qWfUaL6SYA==" saltValue="D3M0exzqMTsm+zXKRe9TTA==" spinCount="100000" sheet="1" objects="1" scenarios="1"/>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17AE2-A4E5-457F-83F0-E470F3068A2E}">
  <sheetPr codeName="Blad4"/>
  <dimension ref="A1:B159"/>
  <sheetViews>
    <sheetView showGridLines="0" zoomScale="130" zoomScaleNormal="130" zoomScalePageLayoutView="85" workbookViewId="0">
      <selection activeCell="A4" sqref="A4"/>
    </sheetView>
  </sheetViews>
  <sheetFormatPr defaultRowHeight="14.45"/>
  <cols>
    <col min="1" max="1" width="97.140625" style="48" customWidth="1"/>
  </cols>
  <sheetData>
    <row r="1" spans="1:1" ht="21">
      <c r="A1" s="56" t="s">
        <v>96</v>
      </c>
    </row>
    <row r="2" spans="1:1" ht="21">
      <c r="A2" s="56"/>
    </row>
    <row r="3" spans="1:1" ht="27" customHeight="1"/>
    <row r="4" spans="1:1">
      <c r="A4" s="50" t="s">
        <v>97</v>
      </c>
    </row>
    <row r="5" spans="1:1">
      <c r="A5" s="49"/>
    </row>
    <row r="6" spans="1:1" ht="43.5">
      <c r="A6" s="49" t="s">
        <v>98</v>
      </c>
    </row>
    <row r="7" spans="1:1">
      <c r="A7" s="49"/>
    </row>
    <row r="8" spans="1:1">
      <c r="A8" s="50" t="s">
        <v>99</v>
      </c>
    </row>
    <row r="9" spans="1:1" ht="15" customHeight="1">
      <c r="A9" s="48" t="s">
        <v>100</v>
      </c>
    </row>
    <row r="10" spans="1:1" ht="15" customHeight="1"/>
    <row r="11" spans="1:1">
      <c r="A11" s="139" t="s">
        <v>101</v>
      </c>
    </row>
    <row r="12" spans="1:1">
      <c r="A12" s="140" t="s">
        <v>102</v>
      </c>
    </row>
    <row r="13" spans="1:1">
      <c r="A13" s="139" t="s">
        <v>103</v>
      </c>
    </row>
    <row r="14" spans="1:1">
      <c r="A14" s="140" t="s">
        <v>104</v>
      </c>
    </row>
    <row r="15" spans="1:1">
      <c r="A15" s="139" t="s">
        <v>105</v>
      </c>
    </row>
    <row r="16" spans="1:1">
      <c r="A16" s="140" t="s">
        <v>106</v>
      </c>
    </row>
    <row r="17" spans="1:1">
      <c r="A17" s="139" t="s">
        <v>107</v>
      </c>
    </row>
    <row r="18" spans="1:1" ht="15" customHeight="1">
      <c r="A18" s="140" t="s">
        <v>108</v>
      </c>
    </row>
    <row r="19" spans="1:1">
      <c r="A19" s="139" t="s">
        <v>109</v>
      </c>
    </row>
    <row r="20" spans="1:1">
      <c r="A20" s="140" t="s">
        <v>110</v>
      </c>
    </row>
    <row r="21" spans="1:1">
      <c r="A21" s="139" t="s">
        <v>109</v>
      </c>
    </row>
    <row r="22" spans="1:1">
      <c r="A22" s="140" t="s">
        <v>111</v>
      </c>
    </row>
    <row r="23" spans="1:1">
      <c r="A23" s="49"/>
    </row>
    <row r="24" spans="1:1">
      <c r="A24" s="49" t="s">
        <v>112</v>
      </c>
    </row>
    <row r="25" spans="1:1">
      <c r="A25" s="49" t="s">
        <v>113</v>
      </c>
    </row>
    <row r="26" spans="1:1">
      <c r="A26" s="49"/>
    </row>
    <row r="27" spans="1:1">
      <c r="A27" s="58" t="s">
        <v>114</v>
      </c>
    </row>
    <row r="28" spans="1:1">
      <c r="A28" s="50"/>
    </row>
    <row r="29" spans="1:1" ht="29.1">
      <c r="A29" s="49" t="s">
        <v>115</v>
      </c>
    </row>
    <row r="30" spans="1:1">
      <c r="A30" s="49"/>
    </row>
    <row r="31" spans="1:1">
      <c r="A31" s="49" t="s">
        <v>116</v>
      </c>
    </row>
    <row r="32" spans="1:1">
      <c r="A32" s="49"/>
    </row>
    <row r="33" spans="1:1" ht="72.599999999999994">
      <c r="A33" s="50" t="s">
        <v>117</v>
      </c>
    </row>
    <row r="34" spans="1:1">
      <c r="A34" s="49"/>
    </row>
    <row r="35" spans="1:1" ht="29.1">
      <c r="A35" s="49" t="s">
        <v>118</v>
      </c>
    </row>
    <row r="36" spans="1:1" ht="29.1">
      <c r="A36" s="48" t="s">
        <v>119</v>
      </c>
    </row>
    <row r="37" spans="1:1" ht="29.1">
      <c r="A37" s="49" t="s">
        <v>120</v>
      </c>
    </row>
    <row r="38" spans="1:1" ht="29.1">
      <c r="A38" s="49" t="s">
        <v>121</v>
      </c>
    </row>
    <row r="39" spans="1:1">
      <c r="A39" s="49"/>
    </row>
    <row r="40" spans="1:1">
      <c r="A40" s="49" t="s">
        <v>122</v>
      </c>
    </row>
    <row r="41" spans="1:1">
      <c r="A41" s="49"/>
    </row>
    <row r="42" spans="1:1" ht="57.95">
      <c r="A42" s="49" t="s">
        <v>123</v>
      </c>
    </row>
    <row r="43" spans="1:1">
      <c r="A43" s="49"/>
    </row>
    <row r="44" spans="1:1">
      <c r="A44" s="49" t="s">
        <v>124</v>
      </c>
    </row>
    <row r="45" spans="1:1" ht="87">
      <c r="A45" s="49" t="s">
        <v>125</v>
      </c>
    </row>
    <row r="46" spans="1:1" ht="57.95">
      <c r="A46" s="49" t="s">
        <v>126</v>
      </c>
    </row>
    <row r="47" spans="1:1" ht="72.599999999999994">
      <c r="A47" s="49" t="s">
        <v>127</v>
      </c>
    </row>
    <row r="48" spans="1:1" ht="72.599999999999994">
      <c r="A48" s="49" t="s">
        <v>128</v>
      </c>
    </row>
    <row r="49" spans="1:1" ht="57.95">
      <c r="A49" s="49" t="s">
        <v>129</v>
      </c>
    </row>
    <row r="50" spans="1:1">
      <c r="A50" s="49"/>
    </row>
    <row r="51" spans="1:1">
      <c r="A51" s="49" t="s">
        <v>130</v>
      </c>
    </row>
    <row r="52" spans="1:1" ht="57.95">
      <c r="A52" s="54" t="s">
        <v>131</v>
      </c>
    </row>
    <row r="53" spans="1:1">
      <c r="A53" s="54" t="s">
        <v>132</v>
      </c>
    </row>
    <row r="54" spans="1:1" ht="87">
      <c r="A54" s="54" t="s">
        <v>133</v>
      </c>
    </row>
    <row r="55" spans="1:1" ht="57.95">
      <c r="A55" s="54" t="s">
        <v>134</v>
      </c>
    </row>
    <row r="56" spans="1:1" ht="43.5">
      <c r="A56" s="54" t="s">
        <v>135</v>
      </c>
    </row>
    <row r="57" spans="1:1" ht="43.5">
      <c r="A57" s="54" t="s">
        <v>136</v>
      </c>
    </row>
    <row r="58" spans="1:1" ht="43.5">
      <c r="A58" s="54" t="s">
        <v>137</v>
      </c>
    </row>
    <row r="60" spans="1:1">
      <c r="A60" s="55" t="s">
        <v>138</v>
      </c>
    </row>
    <row r="61" spans="1:1" ht="57.95">
      <c r="A61" s="48" t="s">
        <v>139</v>
      </c>
    </row>
    <row r="63" spans="1:1" hidden="1">
      <c r="A63" s="58" t="s">
        <v>140</v>
      </c>
    </row>
    <row r="64" spans="1:1" hidden="1">
      <c r="A64" s="49"/>
    </row>
    <row r="65" spans="1:2" hidden="1">
      <c r="A65" s="50" t="s">
        <v>141</v>
      </c>
    </row>
    <row r="66" spans="1:2" ht="72.599999999999994" hidden="1">
      <c r="A66" s="49" t="s">
        <v>142</v>
      </c>
    </row>
    <row r="67" spans="1:2" hidden="1">
      <c r="A67" s="49"/>
    </row>
    <row r="68" spans="1:2" hidden="1">
      <c r="A68" s="49"/>
    </row>
    <row r="69" spans="1:2">
      <c r="A69" s="58" t="s">
        <v>143</v>
      </c>
    </row>
    <row r="71" spans="1:2">
      <c r="A71" s="49" t="s">
        <v>144</v>
      </c>
      <c r="B71" s="214"/>
    </row>
    <row r="72" spans="1:2" ht="29.1">
      <c r="A72" s="49" t="s">
        <v>145</v>
      </c>
    </row>
    <row r="73" spans="1:2">
      <c r="A73" s="49"/>
    </row>
    <row r="74" spans="1:2" hidden="1">
      <c r="A74" s="50" t="s">
        <v>146</v>
      </c>
    </row>
    <row r="75" spans="1:2" hidden="1">
      <c r="A75" s="49" t="s">
        <v>147</v>
      </c>
    </row>
    <row r="76" spans="1:2" hidden="1">
      <c r="A76" s="53" t="s">
        <v>31</v>
      </c>
    </row>
    <row r="77" spans="1:2" ht="29.1" hidden="1">
      <c r="A77" s="54" t="s">
        <v>148</v>
      </c>
    </row>
    <row r="78" spans="1:2" hidden="1">
      <c r="A78" s="53" t="s">
        <v>149</v>
      </c>
    </row>
    <row r="79" spans="1:2" ht="43.5" hidden="1">
      <c r="A79" s="54" t="s">
        <v>150</v>
      </c>
    </row>
    <row r="80" spans="1:2" hidden="1">
      <c r="A80" s="53" t="s">
        <v>151</v>
      </c>
    </row>
    <row r="81" spans="1:1" ht="29.1" hidden="1">
      <c r="A81" s="54" t="s">
        <v>152</v>
      </c>
    </row>
    <row r="82" spans="1:1" hidden="1">
      <c r="A82" s="50" t="s">
        <v>153</v>
      </c>
    </row>
    <row r="83" spans="1:1" hidden="1">
      <c r="A83" s="49" t="s">
        <v>154</v>
      </c>
    </row>
    <row r="84" spans="1:1" ht="29.1" hidden="1">
      <c r="A84" s="49" t="s">
        <v>155</v>
      </c>
    </row>
    <row r="85" spans="1:1" hidden="1">
      <c r="A85" s="49"/>
    </row>
    <row r="86" spans="1:1" hidden="1">
      <c r="A86" s="50" t="s">
        <v>156</v>
      </c>
    </row>
    <row r="87" spans="1:1" ht="43.5" hidden="1">
      <c r="A87" s="49" t="s">
        <v>157</v>
      </c>
    </row>
    <row r="88" spans="1:1" hidden="1">
      <c r="A88" s="49"/>
    </row>
    <row r="89" spans="1:1">
      <c r="A89" s="50" t="s">
        <v>158</v>
      </c>
    </row>
    <row r="90" spans="1:1">
      <c r="A90" s="50" t="s">
        <v>159</v>
      </c>
    </row>
    <row r="91" spans="1:1" hidden="1">
      <c r="A91" s="49" t="s">
        <v>160</v>
      </c>
    </row>
    <row r="92" spans="1:1" ht="43.5">
      <c r="A92" s="49" t="s">
        <v>161</v>
      </c>
    </row>
    <row r="93" spans="1:1">
      <c r="A93" s="224" t="s">
        <v>162</v>
      </c>
    </row>
    <row r="94" spans="1:1">
      <c r="A94" s="21" t="s">
        <v>163</v>
      </c>
    </row>
    <row r="95" spans="1:1">
      <c r="A95" s="21" t="s">
        <v>164</v>
      </c>
    </row>
    <row r="96" spans="1:1">
      <c r="A96" s="21" t="s">
        <v>165</v>
      </c>
    </row>
    <row r="97" spans="1:1">
      <c r="A97" s="21" t="s">
        <v>166</v>
      </c>
    </row>
    <row r="98" spans="1:1">
      <c r="A98" s="48" t="s">
        <v>167</v>
      </c>
    </row>
    <row r="99" spans="1:1">
      <c r="A99" s="21" t="s">
        <v>168</v>
      </c>
    </row>
    <row r="100" spans="1:1">
      <c r="A100" s="49"/>
    </row>
    <row r="101" spans="1:1">
      <c r="A101" s="52" t="s">
        <v>169</v>
      </c>
    </row>
    <row r="102" spans="1:1" ht="112.5" customHeight="1">
      <c r="A102" s="6" t="str">
        <f>"Please indicate per line the use of own personnel for the project and include:"&amp;CHAR(10)&amp;"Activity Type selection, Cost description, Full Time Equivalent (FTE), "&amp;CHAR(10)&amp;
"if POC: Employment status (Employed or To be recruited), or "&amp;CHAR(10)&amp;
"if POP:  Appointment (Permanent/Temporary for own personnel in permanent employment and own personnel not in permanent employment respectively), "&amp;CHAR(10)&amp;"and Total Costs."&amp;CHAR(10)&amp;"This cost item includes only employees who are on the payroll. "</f>
        <v xml:space="preserve">Please indicate per line the use of own personnel for the project and include:
Activity Type selection, Cost description, Full Time Equivalent (FTE), 
if POC: Employment status (Employed or To be recruited), or 
if POP:  Appointment (Permanent/Temporary for own personnel in permanent employment and own personnel not in permanent employment respectively), 
and Total Costs.
This cost item includes only employees who are on the payroll. </v>
      </c>
    </row>
    <row r="103" spans="1:1">
      <c r="A103" s="51" t="s">
        <v>170</v>
      </c>
    </row>
    <row r="104" spans="1:1" ht="57.95">
      <c r="A104" s="48" t="s">
        <v>171</v>
      </c>
    </row>
    <row r="105" spans="1:1" ht="57.95">
      <c r="A105" s="48" t="s">
        <v>172</v>
      </c>
    </row>
    <row r="106" spans="1:1" ht="43.5">
      <c r="A106" s="48" t="s">
        <v>173</v>
      </c>
    </row>
    <row r="107" spans="1:1">
      <c r="A107" s="49" t="s">
        <v>174</v>
      </c>
    </row>
    <row r="108" spans="1:1">
      <c r="A108" s="49"/>
    </row>
    <row r="109" spans="1:1">
      <c r="A109" s="7" t="s">
        <v>175</v>
      </c>
    </row>
    <row r="110" spans="1:1" ht="114" customHeight="1">
      <c r="A110" s="49" t="s">
        <v>176</v>
      </c>
    </row>
    <row r="111" spans="1:1">
      <c r="A111" s="7" t="s">
        <v>177</v>
      </c>
    </row>
    <row r="112" spans="1:1" ht="57.95">
      <c r="A112" s="49" t="s">
        <v>178</v>
      </c>
    </row>
    <row r="113" spans="1:1" ht="43.5">
      <c r="A113" s="49" t="s">
        <v>179</v>
      </c>
    </row>
    <row r="114" spans="1:1">
      <c r="A114" s="49"/>
    </row>
    <row r="115" spans="1:1">
      <c r="A115" s="7" t="s">
        <v>180</v>
      </c>
    </row>
    <row r="116" spans="1:1" ht="101.45">
      <c r="A116" s="49" t="s">
        <v>181</v>
      </c>
    </row>
    <row r="117" spans="1:1" ht="29.1">
      <c r="A117" s="49" t="s">
        <v>182</v>
      </c>
    </row>
    <row r="118" spans="1:1">
      <c r="A118" s="49"/>
    </row>
    <row r="119" spans="1:1">
      <c r="A119" s="7" t="s">
        <v>183</v>
      </c>
    </row>
    <row r="120" spans="1:1">
      <c r="A120" s="8" t="s">
        <v>184</v>
      </c>
    </row>
    <row r="121" spans="1:1">
      <c r="A121" s="8"/>
    </row>
    <row r="122" spans="1:1">
      <c r="A122" s="58" t="s">
        <v>185</v>
      </c>
    </row>
    <row r="123" spans="1:1">
      <c r="A123" s="8"/>
    </row>
    <row r="124" spans="1:1" ht="29.1">
      <c r="A124" s="6" t="s">
        <v>186</v>
      </c>
    </row>
    <row r="125" spans="1:1" ht="72.599999999999994">
      <c r="A125" s="6" t="s">
        <v>187</v>
      </c>
    </row>
    <row r="126" spans="1:1" ht="29.1">
      <c r="A126" s="6" t="s">
        <v>188</v>
      </c>
    </row>
    <row r="127" spans="1:1">
      <c r="A127" s="8"/>
    </row>
    <row r="128" spans="1:1">
      <c r="A128" s="8"/>
    </row>
    <row r="129" spans="1:1">
      <c r="A129" s="58" t="s">
        <v>189</v>
      </c>
    </row>
    <row r="130" spans="1:1">
      <c r="A130" s="7" t="s">
        <v>190</v>
      </c>
    </row>
    <row r="131" spans="1:1">
      <c r="A131" s="7" t="s">
        <v>191</v>
      </c>
    </row>
    <row r="132" spans="1:1">
      <c r="A132" s="51" t="s">
        <v>192</v>
      </c>
    </row>
    <row r="133" spans="1:1" ht="43.5">
      <c r="A133" s="49" t="s">
        <v>193</v>
      </c>
    </row>
    <row r="134" spans="1:1">
      <c r="A134" s="50" t="s">
        <v>194</v>
      </c>
    </row>
    <row r="135" spans="1:1">
      <c r="A135" s="49" t="s">
        <v>195</v>
      </c>
    </row>
    <row r="136" spans="1:1">
      <c r="A136" s="49"/>
    </row>
    <row r="137" spans="1:1">
      <c r="A137" s="7" t="s">
        <v>196</v>
      </c>
    </row>
    <row r="138" spans="1:1" ht="57.95">
      <c r="A138" s="49" t="s">
        <v>197</v>
      </c>
    </row>
    <row r="139" spans="1:1">
      <c r="A139" s="49"/>
    </row>
    <row r="140" spans="1:1" hidden="1">
      <c r="A140" s="7" t="s">
        <v>198</v>
      </c>
    </row>
    <row r="141" spans="1:1" ht="29.1" hidden="1">
      <c r="A141" s="49" t="s">
        <v>199</v>
      </c>
    </row>
    <row r="142" spans="1:1" hidden="1">
      <c r="A142" s="49"/>
    </row>
    <row r="143" spans="1:1" hidden="1">
      <c r="A143" s="7" t="s">
        <v>200</v>
      </c>
    </row>
    <row r="144" spans="1:1" ht="29.1" hidden="1">
      <c r="A144" s="49" t="s">
        <v>201</v>
      </c>
    </row>
    <row r="145" spans="1:1" hidden="1">
      <c r="A145" s="7"/>
    </row>
    <row r="146" spans="1:1" hidden="1">
      <c r="A146" s="7" t="s">
        <v>202</v>
      </c>
    </row>
    <row r="147" spans="1:1" ht="29.1" hidden="1">
      <c r="A147" s="49" t="s">
        <v>203</v>
      </c>
    </row>
    <row r="148" spans="1:1" hidden="1">
      <c r="A148" s="8"/>
    </row>
    <row r="149" spans="1:1" hidden="1">
      <c r="A149" s="49"/>
    </row>
    <row r="150" spans="1:1">
      <c r="A150" s="7" t="s">
        <v>204</v>
      </c>
    </row>
    <row r="151" spans="1:1">
      <c r="A151" s="49" t="s">
        <v>205</v>
      </c>
    </row>
    <row r="152" spans="1:1">
      <c r="A152" s="49"/>
    </row>
    <row r="153" spans="1:1">
      <c r="A153" s="7" t="s">
        <v>206</v>
      </c>
    </row>
    <row r="154" spans="1:1">
      <c r="A154" s="49" t="s">
        <v>207</v>
      </c>
    </row>
    <row r="155" spans="1:1">
      <c r="A155" s="49"/>
    </row>
    <row r="156" spans="1:1">
      <c r="A156" s="58" t="s">
        <v>208</v>
      </c>
    </row>
    <row r="157" spans="1:1">
      <c r="A157" s="49"/>
    </row>
    <row r="158" spans="1:1" ht="43.5">
      <c r="A158" s="49" t="s">
        <v>209</v>
      </c>
    </row>
    <row r="159" spans="1:1">
      <c r="A159" s="51"/>
    </row>
  </sheetData>
  <sheetProtection algorithmName="SHA-512" hashValue="ylo5DAlSJLMnzPFn5jEC1zuZhDMijxx3nT8o+V2fxX0rhfUHNLJ71Ujuo4zQ/MiH5UchguScmCpsMz7h+WekbA==" saltValue="eBIj6szEl0wHY4dkkt0AKA==" spinCount="100000" sheet="1" objects="1" scenarios="1"/>
  <hyperlinks>
    <hyperlink ref="A93" r:id="rId1" location="11cb541b73" display="Explanation of the Types of Activities &quot;&amp;HYPERLINK(&quot;https://www.dus-i.nl/subsidies/wetenschappelijk-onderzoek/biotech-booster#11cb541b73&quot;;&quot;link&quot;)" xr:uid="{C8AE7EAA-BD5F-4BA9-9185-CB516EC00BE4}"/>
  </hyperlinks>
  <pageMargins left="0.70866141732283472" right="0.70866141732283472" top="0.74803149606299213" bottom="0.74803149606299213" header="0.31496062992125984" footer="0.31496062992125984"/>
  <pageSetup paperSize="9" scale="86" fitToHeight="99" orientation="portrait" blackAndWhite="1" horizontalDpi="1200" verticalDpi="1200" r:id="rId2"/>
  <headerFooter>
    <oddHeader>&amp;R&amp;G</oddHeader>
    <oddFooter>&amp;L&amp;10&amp;F/
&amp;A&amp;C&amp;10&amp;D - &amp;T&amp;R&amp;10&amp;P/&amp;N</oddFooter>
  </headerFooter>
  <rowBreaks count="4" manualBreakCount="4">
    <brk id="39" max="16383" man="1"/>
    <brk id="56" max="16383" man="1"/>
    <brk id="108" max="16383" man="1"/>
    <brk id="128" max="16383" man="1"/>
  </rowBreaks>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B512-B9D0-4968-AF85-418771879DB6}">
  <sheetPr codeName="Blad5">
    <pageSetUpPr fitToPage="1"/>
  </sheetPr>
  <dimension ref="A1:L36"/>
  <sheetViews>
    <sheetView showGridLines="0" tabSelected="1" topLeftCell="A10" zoomScaleNormal="100" workbookViewId="0">
      <selection activeCell="E17" sqref="E17:G17"/>
    </sheetView>
  </sheetViews>
  <sheetFormatPr defaultRowHeight="14.45"/>
  <cols>
    <col min="1" max="1" width="4.28515625" customWidth="1"/>
    <col min="2" max="7" width="28.5703125" customWidth="1"/>
    <col min="11" max="12" width="9.140625" hidden="1" customWidth="1"/>
  </cols>
  <sheetData>
    <row r="1" spans="1:12" ht="18.600000000000001">
      <c r="A1" s="239" t="s">
        <v>101</v>
      </c>
      <c r="B1" s="240"/>
      <c r="C1" s="240"/>
      <c r="D1" s="240"/>
      <c r="E1" s="240"/>
      <c r="F1" s="240"/>
      <c r="G1" s="241"/>
    </row>
    <row r="2" spans="1:12" ht="18.600000000000001">
      <c r="A2" s="236" t="s">
        <v>210</v>
      </c>
      <c r="B2" s="237"/>
      <c r="C2" s="237"/>
      <c r="D2" s="237"/>
      <c r="E2" s="237"/>
      <c r="F2" s="237"/>
      <c r="G2" s="238"/>
    </row>
    <row r="3" spans="1:12" ht="21">
      <c r="A3" s="2" t="s">
        <v>211</v>
      </c>
      <c r="B3" s="2"/>
    </row>
    <row r="6" spans="1:12">
      <c r="A6" s="235" t="s">
        <v>212</v>
      </c>
      <c r="B6" s="235"/>
      <c r="D6" s="211"/>
    </row>
    <row r="7" spans="1:12">
      <c r="A7" s="235" t="s">
        <v>213</v>
      </c>
      <c r="B7" s="235"/>
      <c r="C7" s="231"/>
      <c r="D7" s="231"/>
      <c r="E7" s="18"/>
      <c r="K7" s="83">
        <v>1</v>
      </c>
      <c r="L7" s="80" t="str">
        <f>Lijsten!$B5</f>
        <v>TC01 - Industrial Biotechnology</v>
      </c>
    </row>
    <row r="8" spans="1:12">
      <c r="A8" s="1"/>
      <c r="C8" s="232"/>
      <c r="D8" s="232"/>
      <c r="K8" s="83">
        <v>2</v>
      </c>
      <c r="L8" s="80" t="str">
        <f>Lijsten!$B6</f>
        <v>TC02 - Agricultural and food biotechnology</v>
      </c>
    </row>
    <row r="9" spans="1:12">
      <c r="A9" s="235" t="s">
        <v>8</v>
      </c>
      <c r="B9" s="235"/>
      <c r="C9" s="231" t="s">
        <v>10</v>
      </c>
      <c r="D9" s="231"/>
      <c r="K9" s="83">
        <v>3</v>
      </c>
      <c r="L9" s="80" t="str">
        <f>Lijsten!$B7</f>
        <v>TC03 - ATMPs and biopharmaceuticals</v>
      </c>
    </row>
    <row r="10" spans="1:12">
      <c r="A10" s="235" t="s">
        <v>214</v>
      </c>
      <c r="B10" s="235"/>
      <c r="C10" s="231"/>
      <c r="D10" s="231"/>
      <c r="K10" s="83">
        <v>4</v>
      </c>
      <c r="L10" s="80" t="str">
        <f>Lijsten!$B8</f>
        <v>TC04 - Diagnostics and services</v>
      </c>
    </row>
    <row r="11" spans="1:12">
      <c r="A11" s="1"/>
      <c r="K11" s="83">
        <v>5</v>
      </c>
      <c r="L11" s="80" t="str">
        <f>Lijsten!$B9</f>
        <v>TC05 - Vaccines &amp; Small Molecules</v>
      </c>
    </row>
    <row r="12" spans="1:12">
      <c r="A12" s="244" t="s">
        <v>215</v>
      </c>
      <c r="B12" s="244"/>
    </row>
    <row r="13" spans="1:12">
      <c r="A13" s="243" t="s">
        <v>216</v>
      </c>
      <c r="B13" s="243"/>
      <c r="C13" s="37"/>
      <c r="D13" s="11"/>
      <c r="K13" s="83"/>
      <c r="L13" s="59" t="s">
        <v>8</v>
      </c>
    </row>
    <row r="14" spans="1:12">
      <c r="A14" s="243" t="s">
        <v>217</v>
      </c>
      <c r="B14" s="243"/>
      <c r="C14" s="37"/>
      <c r="D14" s="15" t="str">
        <f>IF($C$14-$C$13&gt;731,"Maximum duration is 24 months!","")</f>
        <v/>
      </c>
      <c r="K14" s="83">
        <v>1</v>
      </c>
      <c r="L14" s="80" t="str">
        <f>Lijsten!$B12</f>
        <v>Proof of Principle (POP)</v>
      </c>
    </row>
    <row r="15" spans="1:12">
      <c r="F15" s="4"/>
      <c r="K15" s="83">
        <v>2</v>
      </c>
      <c r="L15" s="80" t="str">
        <f>Lijsten!$B13</f>
        <v>Proof of Concept (POC)</v>
      </c>
    </row>
    <row r="16" spans="1:12">
      <c r="A16" s="235" t="s">
        <v>218</v>
      </c>
      <c r="B16" s="235"/>
      <c r="C16" s="235" t="s">
        <v>219</v>
      </c>
      <c r="D16" s="235"/>
      <c r="E16" s="235" t="s">
        <v>11</v>
      </c>
      <c r="F16" s="235"/>
      <c r="G16" s="235"/>
    </row>
    <row r="17" spans="1:12">
      <c r="A17" s="38">
        <v>1</v>
      </c>
      <c r="B17" s="39" t="s">
        <v>220</v>
      </c>
      <c r="C17" s="231" t="s">
        <v>221</v>
      </c>
      <c r="D17" s="231"/>
      <c r="E17" s="231" t="s">
        <v>13</v>
      </c>
      <c r="F17" s="231"/>
      <c r="G17" s="231"/>
      <c r="K17" s="83"/>
      <c r="L17" s="59" t="s">
        <v>11</v>
      </c>
    </row>
    <row r="18" spans="1:12">
      <c r="A18" s="38">
        <v>2</v>
      </c>
      <c r="B18" s="39" t="s">
        <v>222</v>
      </c>
      <c r="C18" s="231"/>
      <c r="D18" s="231"/>
      <c r="E18" s="231"/>
      <c r="F18" s="231"/>
      <c r="G18" s="231"/>
      <c r="K18" s="83">
        <v>1</v>
      </c>
      <c r="L18" s="80" t="str">
        <f>Lijsten!$B16</f>
        <v>Research organization/Knowledge institution</v>
      </c>
    </row>
    <row r="19" spans="1:12">
      <c r="A19" s="38">
        <v>3</v>
      </c>
      <c r="B19" s="39" t="s">
        <v>222</v>
      </c>
      <c r="C19" s="231"/>
      <c r="D19" s="231"/>
      <c r="E19" s="231"/>
      <c r="F19" s="231"/>
      <c r="G19" s="231"/>
      <c r="K19" s="83">
        <v>3</v>
      </c>
      <c r="L19" s="80" t="str">
        <f>Lijsten!$B17</f>
        <v>Large Enterprise</v>
      </c>
    </row>
    <row r="20" spans="1:12" hidden="1">
      <c r="A20" s="38">
        <v>4</v>
      </c>
      <c r="B20" s="39" t="s">
        <v>222</v>
      </c>
      <c r="C20" s="231"/>
      <c r="D20" s="231"/>
      <c r="E20" s="231"/>
      <c r="F20" s="231"/>
      <c r="G20" s="231"/>
      <c r="K20" s="83">
        <v>4</v>
      </c>
      <c r="L20" s="80" t="str">
        <f>Lijsten!$B18</f>
        <v>Medium-sized enterprise</v>
      </c>
    </row>
    <row r="21" spans="1:12" hidden="1">
      <c r="A21" s="38">
        <v>5</v>
      </c>
      <c r="B21" s="39" t="s">
        <v>222</v>
      </c>
      <c r="C21" s="231"/>
      <c r="D21" s="231"/>
      <c r="E21" s="231"/>
      <c r="F21" s="231"/>
      <c r="G21" s="231"/>
      <c r="K21" s="83">
        <v>5</v>
      </c>
      <c r="L21" s="80" t="str">
        <f>Lijsten!$B19</f>
        <v>Small enterprise</v>
      </c>
    </row>
    <row r="22" spans="1:12" hidden="1">
      <c r="A22" s="38">
        <v>6</v>
      </c>
      <c r="B22" s="39" t="s">
        <v>222</v>
      </c>
      <c r="C22" s="231"/>
      <c r="D22" s="231"/>
      <c r="E22" s="231"/>
      <c r="F22" s="231"/>
      <c r="G22" s="231"/>
      <c r="K22" s="83">
        <v>6</v>
      </c>
      <c r="L22" s="80" t="str">
        <f>Lijsten!$B20</f>
        <v>Startup company cf. art.22 par. 2 GBER</v>
      </c>
    </row>
    <row r="23" spans="1:12" hidden="1">
      <c r="A23" s="38">
        <v>7</v>
      </c>
      <c r="B23" s="39" t="s">
        <v>222</v>
      </c>
      <c r="C23" s="231"/>
      <c r="D23" s="231"/>
      <c r="E23" s="231"/>
      <c r="F23" s="231"/>
      <c r="G23" s="231"/>
      <c r="K23" s="83">
        <v>7</v>
      </c>
      <c r="L23" s="80" t="str">
        <f>Lijsten!$B21</f>
        <v>Innovative company cf. art.2.80 GBER</v>
      </c>
    </row>
    <row r="24" spans="1:12" hidden="1">
      <c r="A24" s="38">
        <v>8</v>
      </c>
      <c r="B24" s="39" t="s">
        <v>222</v>
      </c>
      <c r="C24" s="231"/>
      <c r="D24" s="231"/>
      <c r="E24" s="231"/>
      <c r="F24" s="231"/>
      <c r="G24" s="231"/>
    </row>
    <row r="25" spans="1:12" hidden="1">
      <c r="A25" s="38">
        <v>9</v>
      </c>
      <c r="B25" s="39" t="s">
        <v>222</v>
      </c>
      <c r="C25" s="231"/>
      <c r="D25" s="231"/>
      <c r="E25" s="231"/>
      <c r="F25" s="231"/>
      <c r="G25" s="231"/>
    </row>
    <row r="26" spans="1:12" hidden="1">
      <c r="A26" s="38">
        <v>10</v>
      </c>
      <c r="B26" s="39" t="s">
        <v>222</v>
      </c>
      <c r="C26" s="231"/>
      <c r="D26" s="231"/>
      <c r="E26" s="231"/>
      <c r="F26" s="231"/>
      <c r="G26" s="231"/>
    </row>
    <row r="27" spans="1:12">
      <c r="K27" s="83"/>
      <c r="L27" s="59" t="s">
        <v>223</v>
      </c>
    </row>
    <row r="28" spans="1:12">
      <c r="K28" s="83">
        <v>1</v>
      </c>
      <c r="L28" s="80" t="str">
        <f>Lijsten!$B64</f>
        <v>Yes</v>
      </c>
    </row>
    <row r="29" spans="1:12">
      <c r="A29" s="1" t="s">
        <v>224</v>
      </c>
      <c r="K29" s="83">
        <v>2</v>
      </c>
      <c r="L29" s="80" t="str">
        <f>Lijsten!$B65</f>
        <v>No</v>
      </c>
    </row>
    <row r="30" spans="1:12" ht="33" customHeight="1">
      <c r="A30" s="6">
        <v>1</v>
      </c>
      <c r="B30" s="233" t="s">
        <v>225</v>
      </c>
      <c r="C30" s="233"/>
      <c r="D30" s="40" t="s">
        <v>58</v>
      </c>
      <c r="E30" s="234" t="s">
        <v>226</v>
      </c>
      <c r="F30" s="234"/>
      <c r="G30" s="234"/>
    </row>
    <row r="31" spans="1:12" ht="169.5" customHeight="1">
      <c r="A31" s="8"/>
      <c r="B31" s="8"/>
      <c r="C31" s="8"/>
      <c r="D31" s="8"/>
      <c r="E31" s="234"/>
      <c r="F31" s="234"/>
      <c r="G31" s="234"/>
    </row>
    <row r="32" spans="1:12">
      <c r="A32" s="8"/>
      <c r="B32" s="8"/>
      <c r="C32" s="8"/>
      <c r="D32" s="8"/>
      <c r="E32" s="19"/>
      <c r="F32" s="20"/>
    </row>
    <row r="33" spans="1:7" ht="33" customHeight="1">
      <c r="A33" s="6">
        <v>2</v>
      </c>
      <c r="B33" s="233" t="s">
        <v>227</v>
      </c>
      <c r="C33" s="233"/>
      <c r="D33" s="40" t="s">
        <v>58</v>
      </c>
      <c r="E33" s="234" t="s">
        <v>228</v>
      </c>
      <c r="F33" s="234"/>
      <c r="G33" s="234"/>
    </row>
    <row r="34" spans="1:7" ht="20.25" customHeight="1">
      <c r="A34" s="8"/>
      <c r="B34" s="8"/>
      <c r="C34" s="8"/>
      <c r="D34" s="8"/>
      <c r="E34" s="234"/>
      <c r="F34" s="234"/>
      <c r="G34" s="234"/>
    </row>
    <row r="35" spans="1:7">
      <c r="A35" s="8"/>
      <c r="B35" s="8"/>
      <c r="C35" s="8"/>
      <c r="D35" s="8"/>
      <c r="E35" s="8"/>
    </row>
    <row r="36" spans="1:7" ht="18.600000000000001">
      <c r="A36" s="242" t="s">
        <v>229</v>
      </c>
      <c r="B36" s="242"/>
      <c r="C36" s="242"/>
      <c r="D36" s="242"/>
      <c r="E36" s="242"/>
      <c r="F36" s="242"/>
      <c r="G36" s="242"/>
    </row>
  </sheetData>
  <sheetProtection algorithmName="SHA-512" hashValue="wisi2q0aXv28ZH7z2hSL6E1YQAyLJ60mmYFUR6pZULbtcxdR1HXGsZgH3PyWh6FQxwtBZT/ntbnsZV8d8WxvfA==" saltValue="2WoS5RBZBfYrzyD2VPko6Q==" spinCount="100000" sheet="1" objects="1" scenarios="1"/>
  <mergeCells count="41">
    <mergeCell ref="A6:B6"/>
    <mergeCell ref="A2:G2"/>
    <mergeCell ref="A1:G1"/>
    <mergeCell ref="A36:G36"/>
    <mergeCell ref="A13:B13"/>
    <mergeCell ref="A14:B14"/>
    <mergeCell ref="A16:B16"/>
    <mergeCell ref="C16:D16"/>
    <mergeCell ref="E16:G16"/>
    <mergeCell ref="A7:B7"/>
    <mergeCell ref="A9:B9"/>
    <mergeCell ref="A10:B10"/>
    <mergeCell ref="A12:B12"/>
    <mergeCell ref="E17:G17"/>
    <mergeCell ref="E18:G18"/>
    <mergeCell ref="E19:G19"/>
    <mergeCell ref="E20:G20"/>
    <mergeCell ref="E21:G21"/>
    <mergeCell ref="B33:C33"/>
    <mergeCell ref="E30:G31"/>
    <mergeCell ref="E33:G34"/>
    <mergeCell ref="B30:C30"/>
    <mergeCell ref="C25:D25"/>
    <mergeCell ref="C26:D26"/>
    <mergeCell ref="E22:G22"/>
    <mergeCell ref="E23:G23"/>
    <mergeCell ref="E24:G24"/>
    <mergeCell ref="E25:G25"/>
    <mergeCell ref="E26:G26"/>
    <mergeCell ref="C9:D9"/>
    <mergeCell ref="C7:D7"/>
    <mergeCell ref="C10:D10"/>
    <mergeCell ref="C17:D17"/>
    <mergeCell ref="C8:D8"/>
    <mergeCell ref="C18:D18"/>
    <mergeCell ref="C19:D19"/>
    <mergeCell ref="C22:D22"/>
    <mergeCell ref="C23:D23"/>
    <mergeCell ref="C24:D24"/>
    <mergeCell ref="C20:D20"/>
    <mergeCell ref="C21:D21"/>
  </mergeCells>
  <dataValidations count="5">
    <dataValidation type="date" allowBlank="1" showInputMessage="1" showErrorMessage="1" error="Enter date value in dd-mm-yyyy" sqref="C13:C14" xr:uid="{6D9DE8A2-D9C4-456C-88E7-BF5860E7CE29}">
      <formula1>45292</formula1>
      <formula2>49309</formula2>
    </dataValidation>
    <dataValidation type="list" allowBlank="1" showInputMessage="1" showErrorMessage="1" sqref="C7:D7" xr:uid="{9BB7E650-F07C-4B72-AF98-7649DCB201A2}">
      <formula1>$L$7:$L$11</formula1>
    </dataValidation>
    <dataValidation type="list" allowBlank="1" showInputMessage="1" showErrorMessage="1" sqref="E17:G26" xr:uid="{601EB13D-0C57-4C87-8A60-BAA6504AE15D}">
      <formula1>$L$18:$L$23</formula1>
    </dataValidation>
    <dataValidation type="list" allowBlank="1" showInputMessage="1" showErrorMessage="1" sqref="D33 D30" xr:uid="{746F3B7E-6462-49A1-9446-A845D71D7E47}">
      <formula1>$L$28:$L$29</formula1>
    </dataValidation>
    <dataValidation type="list" allowBlank="1" showInputMessage="1" showErrorMessage="1" sqref="C9:D9" xr:uid="{7F3099A5-05A5-411C-AB46-4D5E76CE9C51}">
      <formula1>$L$14:$L$15</formula1>
    </dataValidation>
  </dataValidations>
  <pageMargins left="0.23622047244094491" right="0.23622047244094491" top="0.74803149606299213" bottom="0.74803149606299213" header="0.31496062992125984" footer="0.31496062992125984"/>
  <pageSetup paperSize="9" scale="74" orientation="landscape" blackAndWhite="1" horizontalDpi="1200" verticalDpi="1200" r:id="rId1"/>
  <headerFooter>
    <oddHeader>&amp;R&amp;G</oddHeader>
    <oddFooter>&amp;L&amp;10&amp;F/&amp;A&amp;C&amp;10&amp;D-&amp;T&amp;R&amp;10&amp;P/&amp;N</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error="Geef datum waarde in dd-mm-jjjj" xr:uid="{6BEE23A2-5D82-4FAE-91C8-3363B38E6AEB}">
          <x14:formula1>
            <xm:f>Lijsten!$B$64:$B$65</xm:f>
          </x14:formula1>
          <xm:sqref>D31:D32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EB371-09E7-43EB-9554-5D299A5F4B95}">
  <sheetPr codeName="Blad6">
    <pageSetUpPr fitToPage="1"/>
  </sheetPr>
  <dimension ref="A1:D30"/>
  <sheetViews>
    <sheetView showGridLines="0" zoomScaleNormal="100" workbookViewId="0">
      <selection activeCell="B11" sqref="B11"/>
    </sheetView>
  </sheetViews>
  <sheetFormatPr defaultRowHeight="14.45"/>
  <cols>
    <col min="2" max="2" width="57.140625" customWidth="1"/>
    <col min="3" max="4" width="42.85546875" customWidth="1"/>
    <col min="5" max="5" width="33.42578125" customWidth="1"/>
  </cols>
  <sheetData>
    <row r="1" spans="1:4" ht="18.600000000000001">
      <c r="A1" s="239" t="s">
        <v>103</v>
      </c>
      <c r="B1" s="240"/>
      <c r="C1" s="240"/>
      <c r="D1" s="241"/>
    </row>
    <row r="2" spans="1:4" ht="18.600000000000001">
      <c r="A2" s="236" t="s">
        <v>230</v>
      </c>
      <c r="B2" s="237"/>
      <c r="C2" s="237"/>
      <c r="D2" s="238"/>
    </row>
    <row r="3" spans="1:4" ht="21">
      <c r="A3" s="2" t="s">
        <v>141</v>
      </c>
    </row>
    <row r="4" spans="1:4">
      <c r="B4" s="5"/>
    </row>
    <row r="5" spans="1:4">
      <c r="B5" s="41" t="s">
        <v>231</v>
      </c>
      <c r="C5" s="42" t="e">
        <f>IF(Project!#REF!="","",Project!#REF!)</f>
        <v>#REF!</v>
      </c>
      <c r="D5" s="42" t="e">
        <f>IF(Project!#REF!="","",Project!#REF!)</f>
        <v>#REF!</v>
      </c>
    </row>
    <row r="6" spans="1:4">
      <c r="B6" s="41" t="s">
        <v>8</v>
      </c>
      <c r="C6" s="42" t="str">
        <f>IF(Project!$C$9="","",Project!$C$9)</f>
        <v>Proof of Concept (POC)</v>
      </c>
    </row>
    <row r="7" spans="1:4">
      <c r="B7" s="41" t="s">
        <v>214</v>
      </c>
      <c r="C7" s="43" t="str">
        <f>IF(Project!$C$10="","",Project!$C$10)</f>
        <v/>
      </c>
    </row>
    <row r="8" spans="1:4">
      <c r="B8" s="7"/>
    </row>
    <row r="9" spans="1:4">
      <c r="B9" s="5"/>
    </row>
    <row r="10" spans="1:4">
      <c r="A10" s="30" t="s">
        <v>232</v>
      </c>
      <c r="B10" s="29" t="s">
        <v>233</v>
      </c>
      <c r="C10" s="127"/>
      <c r="D10" s="127"/>
    </row>
    <row r="11" spans="1:4">
      <c r="A11" s="38" t="s">
        <v>234</v>
      </c>
      <c r="B11" s="101"/>
      <c r="C11" s="127"/>
      <c r="D11" s="127"/>
    </row>
    <row r="12" spans="1:4">
      <c r="A12" s="38" t="s">
        <v>235</v>
      </c>
      <c r="B12" s="127"/>
      <c r="C12" s="127"/>
      <c r="D12" s="127"/>
    </row>
    <row r="13" spans="1:4">
      <c r="A13" s="38" t="s">
        <v>236</v>
      </c>
      <c r="B13" s="127"/>
      <c r="C13" s="127"/>
      <c r="D13" s="127"/>
    </row>
    <row r="14" spans="1:4">
      <c r="A14" s="38" t="s">
        <v>237</v>
      </c>
      <c r="B14" s="127"/>
      <c r="C14" s="127"/>
      <c r="D14" s="127"/>
    </row>
    <row r="15" spans="1:4">
      <c r="A15" s="38" t="s">
        <v>238</v>
      </c>
      <c r="B15" s="127"/>
      <c r="C15" s="127"/>
      <c r="D15" s="127"/>
    </row>
    <row r="16" spans="1:4">
      <c r="A16" s="38" t="s">
        <v>239</v>
      </c>
      <c r="B16" s="127"/>
      <c r="C16" s="127"/>
      <c r="D16" s="127"/>
    </row>
    <row r="17" spans="1:4">
      <c r="A17" s="38" t="s">
        <v>240</v>
      </c>
      <c r="B17" s="127"/>
      <c r="C17" s="127"/>
      <c r="D17" s="127"/>
    </row>
    <row r="18" spans="1:4">
      <c r="A18" s="38" t="s">
        <v>241</v>
      </c>
      <c r="B18" s="127"/>
      <c r="C18" s="127"/>
      <c r="D18" s="127"/>
    </row>
    <row r="19" spans="1:4">
      <c r="A19" s="38" t="s">
        <v>242</v>
      </c>
      <c r="B19" s="127"/>
      <c r="C19" s="127"/>
      <c r="D19" s="127"/>
    </row>
    <row r="20" spans="1:4">
      <c r="A20" s="38" t="s">
        <v>243</v>
      </c>
      <c r="B20" s="127"/>
      <c r="C20" s="127"/>
      <c r="D20" s="127"/>
    </row>
    <row r="21" spans="1:4">
      <c r="B21" s="5"/>
    </row>
    <row r="22" spans="1:4">
      <c r="B22" s="5"/>
    </row>
    <row r="23" spans="1:4">
      <c r="B23" s="5"/>
    </row>
    <row r="24" spans="1:4">
      <c r="B24" s="128" t="s">
        <v>244</v>
      </c>
    </row>
    <row r="25" spans="1:4">
      <c r="B25" s="129" t="s">
        <v>245</v>
      </c>
    </row>
    <row r="26" spans="1:4">
      <c r="B26" s="130" t="s">
        <v>246</v>
      </c>
    </row>
    <row r="27" spans="1:4">
      <c r="B27" s="5"/>
    </row>
    <row r="28" spans="1:4">
      <c r="B28" s="5"/>
    </row>
    <row r="29" spans="1:4">
      <c r="B29" s="5"/>
    </row>
    <row r="30" spans="1:4" ht="18.600000000000001">
      <c r="A30" s="245" t="s">
        <v>247</v>
      </c>
      <c r="B30" s="245"/>
      <c r="C30" s="245"/>
      <c r="D30" s="245"/>
    </row>
  </sheetData>
  <sheetProtection algorithmName="SHA-512" hashValue="6BJrZK5PKl6y/nblELbNocTNAMATuMx9kuZPESqi71awQbdfGGfar9OlHbQ5NzfBo4ECB5bmey+/ucItquxo9Q==" saltValue="aVe33FiLkjUGGPiTqcdX6w==" spinCount="100000" sheet="1" objects="1" scenarios="1"/>
  <mergeCells count="3">
    <mergeCell ref="A30:D30"/>
    <mergeCell ref="A1:D1"/>
    <mergeCell ref="A2:D2"/>
  </mergeCells>
  <phoneticPr fontId="8" type="noConversion"/>
  <dataValidations count="1">
    <dataValidation type="custom" showInputMessage="1" showErrorMessage="1" error="Vul eerst een waarde in in bovenstaande cel." sqref="B13:B20" xr:uid="{AB2CE59A-E9EB-4B3D-88BA-D88D2C0BDA59}">
      <formula1>$B12&lt;&gt;""</formula1>
    </dataValidation>
  </dataValidations>
  <pageMargins left="0.7" right="0.7" top="0.75" bottom="0.75" header="0.3" footer="0.3"/>
  <pageSetup paperSize="9" scale="87" orientation="landscape" blackAndWhite="1" horizontalDpi="1200" verticalDpi="1200" r:id="rId1"/>
  <headerFooter>
    <oddHeader>&amp;R&amp;G</oddHeader>
    <oddFooter>&amp;L&amp;10&amp;F/&amp;A&amp;C&amp;10&amp;D-&amp;T&amp;R&amp;10&amp;P/&amp;N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25ACF-03DA-4026-8C27-105612269F99}">
  <sheetPr codeName="Blad8"/>
  <dimension ref="A1:AH240"/>
  <sheetViews>
    <sheetView showGridLines="0" showRuler="0" zoomScaleNormal="10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249" t="s">
        <v>103</v>
      </c>
      <c r="B1" s="250"/>
      <c r="C1" s="250"/>
      <c r="D1" s="250"/>
      <c r="E1" s="250"/>
      <c r="F1" s="250"/>
      <c r="G1" s="250"/>
      <c r="H1" s="250"/>
      <c r="I1" s="250"/>
      <c r="J1" s="250"/>
      <c r="K1" s="250"/>
      <c r="L1" s="250"/>
      <c r="M1" s="65"/>
      <c r="N1" s="65"/>
      <c r="O1" s="65"/>
      <c r="P1" s="65"/>
      <c r="Q1" s="65"/>
      <c r="R1" s="65"/>
      <c r="T1" s="8"/>
      <c r="U1" s="8"/>
      <c r="V1" s="8"/>
      <c r="W1" s="8"/>
      <c r="X1" s="8"/>
      <c r="Y1" s="8"/>
      <c r="Z1" s="8"/>
      <c r="AA1" s="8"/>
    </row>
    <row r="2" spans="1:31" ht="18.600000000000001">
      <c r="A2" s="236" t="s">
        <v>248</v>
      </c>
      <c r="B2" s="237"/>
      <c r="C2" s="237"/>
      <c r="D2" s="237"/>
      <c r="E2" s="237"/>
      <c r="F2" s="237"/>
      <c r="G2" s="237"/>
      <c r="H2" s="237"/>
      <c r="I2" s="237"/>
      <c r="J2" s="237"/>
      <c r="K2" s="237"/>
      <c r="L2" s="23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96" t="str">
        <f>IF(Project!$D$6="","",Project!$D$6)</f>
        <v/>
      </c>
      <c r="G5" s="29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T7" s="102"/>
      <c r="X7" s="102"/>
      <c r="Y7" s="65"/>
    </row>
    <row r="8" spans="1:31">
      <c r="X8" s="102"/>
      <c r="Y8" s="65"/>
    </row>
    <row r="9" spans="1:31" ht="18.600000000000001">
      <c r="C9" s="7" t="s">
        <v>251</v>
      </c>
      <c r="D9" s="256" t="str">
        <f>IF(Project!$C$17="","",Project!$C$17)</f>
        <v>Biotech Booster B.V.</v>
      </c>
      <c r="E9" s="257"/>
      <c r="F9" s="257"/>
      <c r="G9" s="258"/>
      <c r="S9" s="103" t="s">
        <v>252</v>
      </c>
      <c r="T9" s="103">
        <f>IF(ISERROR(SEARCH("Biotech Booster",D9)),0,1)</f>
        <v>1</v>
      </c>
      <c r="X9" s="102"/>
      <c r="Y9" s="65"/>
    </row>
    <row r="10" spans="1:31">
      <c r="C10" s="7" t="s">
        <v>11</v>
      </c>
      <c r="D10" s="246" t="str">
        <f>IF(Project!$E$17="","",Project!$E$17)</f>
        <v>Research organization/Knowledge institution</v>
      </c>
      <c r="E10" s="259"/>
      <c r="F10" s="259"/>
      <c r="G10" s="247"/>
      <c r="S10" s="103" t="s">
        <v>253</v>
      </c>
      <c r="T10" s="103">
        <f>IFERROR(INDEX(Lijsten!$A$16:$B$23,MATCH($D$10,Lijsten!$B$16:$B$23,0),1),"")</f>
        <v>1</v>
      </c>
      <c r="X10" s="102"/>
      <c r="Y10" s="65"/>
    </row>
    <row r="11" spans="1:31">
      <c r="J11" s="19"/>
      <c r="X11" s="102"/>
      <c r="Y11" s="65"/>
    </row>
    <row r="12" spans="1:31">
      <c r="J12" s="136"/>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199" t="s">
        <v>232</v>
      </c>
      <c r="C16" s="207" t="s">
        <v>259</v>
      </c>
      <c r="D16" s="265" t="s">
        <v>260</v>
      </c>
      <c r="E16" s="265"/>
      <c r="F16" s="265"/>
      <c r="G16" s="265"/>
      <c r="H16" s="216" t="s">
        <v>261</v>
      </c>
      <c r="I16" s="216"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00"/>
      <c r="C17" s="210"/>
      <c r="D17" s="262"/>
      <c r="E17" s="263"/>
      <c r="F17" s="263"/>
      <c r="G17" s="264"/>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02">
        <f t="shared" ref="AA17:AA26" si="2">D17</f>
        <v>0</v>
      </c>
      <c r="AB17" s="65"/>
      <c r="AC17" s="102"/>
    </row>
    <row r="18" spans="1:29">
      <c r="A18" s="25">
        <v>2</v>
      </c>
      <c r="B18" s="200"/>
      <c r="C18" s="210"/>
      <c r="D18" s="262"/>
      <c r="E18" s="263"/>
      <c r="F18" s="263"/>
      <c r="G18" s="264"/>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02">
        <f t="shared" si="2"/>
        <v>0</v>
      </c>
      <c r="AB18" s="65"/>
      <c r="AC18" s="102"/>
    </row>
    <row r="19" spans="1:29">
      <c r="A19" s="25">
        <v>3</v>
      </c>
      <c r="B19" s="200"/>
      <c r="C19" s="210"/>
      <c r="D19" s="262"/>
      <c r="E19" s="263"/>
      <c r="F19" s="263"/>
      <c r="G19" s="264"/>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02">
        <f t="shared" si="2"/>
        <v>0</v>
      </c>
      <c r="AB19" s="65"/>
      <c r="AC19" s="102"/>
    </row>
    <row r="20" spans="1:29">
      <c r="A20" s="25">
        <v>4</v>
      </c>
      <c r="B20" s="200"/>
      <c r="C20" s="210"/>
      <c r="D20" s="262"/>
      <c r="E20" s="263"/>
      <c r="F20" s="263"/>
      <c r="G20" s="264"/>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02">
        <f t="shared" si="2"/>
        <v>0</v>
      </c>
      <c r="AB20" s="65"/>
      <c r="AC20" s="102"/>
    </row>
    <row r="21" spans="1:29">
      <c r="A21" s="25">
        <v>5</v>
      </c>
      <c r="B21" s="200"/>
      <c r="C21" s="210"/>
      <c r="D21" s="262"/>
      <c r="E21" s="263"/>
      <c r="F21" s="263"/>
      <c r="G21" s="264"/>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02">
        <f t="shared" si="2"/>
        <v>0</v>
      </c>
      <c r="AB21" s="65"/>
      <c r="AC21" s="102"/>
    </row>
    <row r="22" spans="1:29">
      <c r="A22" s="25">
        <v>6</v>
      </c>
      <c r="B22" s="200"/>
      <c r="C22" s="210"/>
      <c r="D22" s="262"/>
      <c r="E22" s="263"/>
      <c r="F22" s="263"/>
      <c r="G22" s="264"/>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02">
        <f t="shared" si="2"/>
        <v>0</v>
      </c>
      <c r="AB22" s="65"/>
      <c r="AC22" s="102"/>
    </row>
    <row r="23" spans="1:29">
      <c r="A23" s="25">
        <v>7</v>
      </c>
      <c r="B23" s="200"/>
      <c r="C23" s="210"/>
      <c r="D23" s="262"/>
      <c r="E23" s="263"/>
      <c r="F23" s="263"/>
      <c r="G23" s="264"/>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02">
        <f t="shared" si="2"/>
        <v>0</v>
      </c>
      <c r="AB23" s="65"/>
      <c r="AC23" s="102"/>
    </row>
    <row r="24" spans="1:29">
      <c r="A24" s="25">
        <v>8</v>
      </c>
      <c r="B24" s="200"/>
      <c r="C24" s="210"/>
      <c r="D24" s="262"/>
      <c r="E24" s="263"/>
      <c r="F24" s="263"/>
      <c r="G24" s="264"/>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02">
        <f t="shared" si="2"/>
        <v>0</v>
      </c>
      <c r="AB24" s="65"/>
      <c r="AC24" s="102"/>
    </row>
    <row r="25" spans="1:29">
      <c r="A25" s="25">
        <v>9</v>
      </c>
      <c r="B25" s="200"/>
      <c r="C25" s="210"/>
      <c r="D25" s="262"/>
      <c r="E25" s="263"/>
      <c r="F25" s="263"/>
      <c r="G25" s="264"/>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02">
        <f t="shared" si="2"/>
        <v>0</v>
      </c>
      <c r="AB25" s="65"/>
      <c r="AC25" s="102"/>
    </row>
    <row r="26" spans="1:29">
      <c r="A26" s="25">
        <v>10</v>
      </c>
      <c r="B26" s="200"/>
      <c r="C26" s="210"/>
      <c r="D26" s="262"/>
      <c r="E26" s="263"/>
      <c r="F26" s="263"/>
      <c r="G26" s="264"/>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02">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199" t="s">
        <v>232</v>
      </c>
      <c r="C30" s="208" t="s">
        <v>259</v>
      </c>
      <c r="D30" s="265" t="s">
        <v>260</v>
      </c>
      <c r="E30" s="265"/>
      <c r="F30" s="265"/>
      <c r="G30" s="265"/>
      <c r="H30" s="265"/>
      <c r="I30" s="266"/>
      <c r="J30" s="30" t="s">
        <v>262</v>
      </c>
      <c r="K30" s="30" t="s">
        <v>263</v>
      </c>
      <c r="L30" s="30" t="s">
        <v>270</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00"/>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02">
        <f>D31</f>
        <v>0</v>
      </c>
      <c r="AC31" s="102"/>
    </row>
    <row r="32" spans="1:29">
      <c r="A32" s="25">
        <v>2</v>
      </c>
      <c r="B32" s="200"/>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02">
        <f>D32</f>
        <v>0</v>
      </c>
      <c r="AC32" s="102"/>
    </row>
    <row r="33" spans="1:29">
      <c r="A33" s="25">
        <v>3</v>
      </c>
      <c r="B33" s="200"/>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02">
        <f>D33</f>
        <v>0</v>
      </c>
      <c r="AC33" s="102"/>
    </row>
    <row r="34" spans="1:29">
      <c r="A34" s="25">
        <v>4</v>
      </c>
      <c r="B34" s="200"/>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02">
        <f>D34</f>
        <v>0</v>
      </c>
      <c r="AC34" s="102"/>
    </row>
    <row r="35" spans="1:29">
      <c r="A35" s="25">
        <v>5</v>
      </c>
      <c r="B35" s="200"/>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02">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199"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00"/>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02">
        <f>D40</f>
        <v>0</v>
      </c>
      <c r="AC40" s="178"/>
    </row>
    <row r="41" spans="1:29" s="6" customFormat="1">
      <c r="A41" s="25">
        <v>2</v>
      </c>
      <c r="B41" s="200"/>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02">
        <f>D41</f>
        <v>0</v>
      </c>
      <c r="AC41" s="178"/>
    </row>
    <row r="42" spans="1:29" s="6" customFormat="1">
      <c r="A42" s="25">
        <v>3</v>
      </c>
      <c r="B42" s="200"/>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02">
        <f>D42</f>
        <v>0</v>
      </c>
      <c r="AC42" s="178"/>
    </row>
    <row r="43" spans="1:29">
      <c r="A43" s="25">
        <v>4</v>
      </c>
      <c r="B43" s="200"/>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02">
        <f>D43</f>
        <v>0</v>
      </c>
      <c r="AC43" s="178"/>
    </row>
    <row r="44" spans="1:29">
      <c r="A44" s="25">
        <v>5</v>
      </c>
      <c r="B44" s="200"/>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02">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197"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198"/>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02">
        <f t="shared" ref="AC49:AC63" si="12">D49</f>
        <v>0</v>
      </c>
    </row>
    <row r="50" spans="1:29">
      <c r="A50" s="25">
        <v>2</v>
      </c>
      <c r="B50" s="198"/>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02">
        <f t="shared" si="12"/>
        <v>0</v>
      </c>
    </row>
    <row r="51" spans="1:29">
      <c r="A51" s="25">
        <v>3</v>
      </c>
      <c r="B51" s="198"/>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02">
        <f t="shared" si="12"/>
        <v>0</v>
      </c>
    </row>
    <row r="52" spans="1:29">
      <c r="A52" s="25">
        <v>4</v>
      </c>
      <c r="B52" s="198"/>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02">
        <f t="shared" si="12"/>
        <v>0</v>
      </c>
    </row>
    <row r="53" spans="1:29">
      <c r="A53" s="25">
        <v>5</v>
      </c>
      <c r="B53" s="198"/>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02">
        <f t="shared" si="12"/>
        <v>0</v>
      </c>
    </row>
    <row r="54" spans="1:29">
      <c r="A54" s="25">
        <v>6</v>
      </c>
      <c r="B54" s="198"/>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02">
        <f t="shared" si="12"/>
        <v>0</v>
      </c>
    </row>
    <row r="55" spans="1:29">
      <c r="A55" s="25">
        <v>7</v>
      </c>
      <c r="B55" s="198"/>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02">
        <f t="shared" si="12"/>
        <v>0</v>
      </c>
    </row>
    <row r="56" spans="1:29">
      <c r="A56" s="25">
        <v>8</v>
      </c>
      <c r="B56" s="198"/>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02">
        <f t="shared" si="12"/>
        <v>0</v>
      </c>
    </row>
    <row r="57" spans="1:29">
      <c r="A57" s="25">
        <v>9</v>
      </c>
      <c r="B57" s="198"/>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02">
        <f t="shared" si="12"/>
        <v>0</v>
      </c>
    </row>
    <row r="58" spans="1:29">
      <c r="A58" s="25">
        <v>10</v>
      </c>
      <c r="B58" s="198"/>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02">
        <f t="shared" si="12"/>
        <v>0</v>
      </c>
    </row>
    <row r="59" spans="1:29">
      <c r="A59" s="25">
        <v>11</v>
      </c>
      <c r="B59" s="198"/>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02">
        <f t="shared" si="12"/>
        <v>0</v>
      </c>
    </row>
    <row r="60" spans="1:29">
      <c r="A60" s="25">
        <v>12</v>
      </c>
      <c r="B60" s="198"/>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02">
        <f t="shared" si="12"/>
        <v>0</v>
      </c>
    </row>
    <row r="61" spans="1:29">
      <c r="A61" s="25">
        <v>13</v>
      </c>
      <c r="B61" s="198"/>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02">
        <f t="shared" si="12"/>
        <v>0</v>
      </c>
    </row>
    <row r="62" spans="1:29">
      <c r="A62" s="25">
        <v>14</v>
      </c>
      <c r="B62" s="198"/>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02">
        <f t="shared" si="12"/>
        <v>0</v>
      </c>
    </row>
    <row r="63" spans="1:29">
      <c r="A63" s="25">
        <v>15</v>
      </c>
      <c r="B63" s="198"/>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02">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600000000000001">
      <c r="A68" s="251" t="s">
        <v>282</v>
      </c>
      <c r="B68" s="252"/>
      <c r="C68" s="252"/>
      <c r="D68" s="252"/>
      <c r="E68" s="252"/>
      <c r="F68" s="252"/>
      <c r="G68" s="252"/>
      <c r="H68" s="252"/>
      <c r="I68" s="252"/>
      <c r="J68" s="252"/>
      <c r="K68" s="252"/>
      <c r="L68" s="252"/>
      <c r="M68" s="65"/>
      <c r="N68" s="65"/>
      <c r="O68" s="65"/>
      <c r="P68" s="65"/>
      <c r="Q68" s="65"/>
      <c r="R68" s="102"/>
      <c r="T68" s="8"/>
      <c r="U68" s="8"/>
      <c r="V68" s="8"/>
      <c r="W68" s="8"/>
      <c r="X68" s="8"/>
      <c r="Y68" s="8"/>
      <c r="Z68" s="8"/>
      <c r="AA68" s="8"/>
    </row>
    <row r="69" spans="1:34" ht="18.600000000000001">
      <c r="A69" s="251" t="s">
        <v>283</v>
      </c>
      <c r="B69" s="252"/>
      <c r="C69" s="252"/>
      <c r="D69" s="252"/>
      <c r="E69" s="252"/>
      <c r="F69" s="252"/>
      <c r="G69" s="252"/>
      <c r="H69" s="252"/>
      <c r="I69" s="252"/>
      <c r="J69" s="252"/>
      <c r="K69" s="252"/>
      <c r="L69" s="252"/>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IF($T$6=1,IF(Check!C34&lt;&gt;"",Check!C34,Check!C33),IF($T$6=2,IF(Check!C32&lt;&gt;"",Check!C32,Check!C31),""))</f>
        <v>0</v>
      </c>
      <c r="E79" s="188">
        <f>IF($T$6=1,IF(Check!D34&lt;&gt;"",Check!D34,Check!D33),IF($T$6=2,IF(Check!D32&lt;&gt;"",Check!D32,Check!D31),""))</f>
        <v>0</v>
      </c>
      <c r="F79" s="188">
        <f>IF($T$6=1,IF(Check!E34&lt;&gt;"",Check!E34,Check!E33),IF($T$6=2,IF(Check!E32&lt;&gt;"",Check!E32,Check!E31),""))</f>
        <v>0</v>
      </c>
      <c r="G79" s="188">
        <f>IF($T$6=1,IF(Check!F34&lt;&gt;"",Check!F34,Check!F33),IF($T$6=2,IF(Check!F32&lt;&gt;"",Check!F32,Check!F31),""))</f>
        <v>0</v>
      </c>
      <c r="H79" s="188">
        <f>IF($T$6=1,IF(Check!G34&lt;&gt;"",Check!G34,Check!G33),IF($T$6=2,IF(Check!G32&lt;&gt;"",Check!G32,Check!G31),""))</f>
        <v>0</v>
      </c>
      <c r="I79" s="188">
        <f>IF($T$6=1,IF(Check!H34&lt;&gt;"",Check!H34,Check!H33),IF($T$6=2,IF(Check!H32&lt;&gt;"",Check!H32,Check!H31),""))</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+Check!C38</f>
        <v>0</v>
      </c>
      <c r="E82" s="27">
        <f>+Check!D38</f>
        <v>0</v>
      </c>
      <c r="F82" s="27">
        <f>+Check!E38</f>
        <v>0</v>
      </c>
      <c r="G82" s="27">
        <f>+Check!F38</f>
        <v>0</v>
      </c>
      <c r="H82" s="27">
        <f>+Check!G38</f>
        <v>0</v>
      </c>
      <c r="I82" s="27">
        <f>+Check!H38</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8" t="s">
        <v>290</v>
      </c>
      <c r="V87" s="102"/>
      <c r="Y87" s="65"/>
    </row>
    <row r="88" spans="1:27">
      <c r="C88" s="8" t="s">
        <v>291</v>
      </c>
      <c r="J88" s="27">
        <f>+J81</f>
        <v>0</v>
      </c>
      <c r="V88" s="102"/>
      <c r="Y88" s="65"/>
    </row>
    <row r="89" spans="1:27">
      <c r="C89" s="8" t="s">
        <v>292</v>
      </c>
      <c r="J89" s="27">
        <f>IF(+J80-J88&gt;0,+J80-J88,0)</f>
        <v>0</v>
      </c>
      <c r="V89" s="102"/>
      <c r="Y89" s="65"/>
    </row>
    <row r="90" spans="1:27">
      <c r="V90" s="102"/>
      <c r="Y90" s="65"/>
    </row>
    <row r="91" spans="1:27" ht="18.600000000000001">
      <c r="A91" s="239" t="s">
        <v>107</v>
      </c>
      <c r="B91" s="240"/>
      <c r="C91" s="240"/>
      <c r="D91" s="240"/>
      <c r="E91" s="240"/>
      <c r="F91" s="240"/>
      <c r="G91" s="240"/>
      <c r="H91" s="240"/>
      <c r="I91" s="240"/>
      <c r="J91" s="240"/>
      <c r="V91" s="102"/>
      <c r="Y91" s="65"/>
    </row>
    <row r="92" spans="1:27" ht="18.600000000000001">
      <c r="A92" s="269" t="s">
        <v>293</v>
      </c>
      <c r="B92" s="270"/>
      <c r="C92" s="270"/>
      <c r="D92" s="270"/>
      <c r="E92" s="270"/>
      <c r="F92" s="270"/>
      <c r="G92" s="270"/>
      <c r="H92" s="270"/>
      <c r="I92" s="270"/>
      <c r="J92" s="271"/>
      <c r="K92" s="65"/>
      <c r="L92" s="65"/>
      <c r="M92" s="65"/>
      <c r="N92" s="65"/>
      <c r="O92" s="65"/>
      <c r="P92" s="65"/>
      <c r="Q92" s="65"/>
      <c r="R92" s="65"/>
      <c r="T92" s="8"/>
      <c r="U92" s="8"/>
      <c r="V92" s="8"/>
      <c r="W92" s="8"/>
      <c r="X92" s="8"/>
      <c r="Y92" s="8"/>
      <c r="Z92" s="8"/>
      <c r="AA92" s="8"/>
    </row>
    <row r="93" spans="1:27">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600000000000001" hidden="1">
      <c r="A98" s="291" t="s">
        <v>295</v>
      </c>
      <c r="B98" s="292"/>
      <c r="C98" s="292"/>
      <c r="D98" s="292"/>
      <c r="E98" s="292"/>
      <c r="F98" s="292"/>
      <c r="G98" s="292"/>
      <c r="H98" s="292"/>
      <c r="I98" s="292"/>
      <c r="J98" s="293"/>
      <c r="K98" s="65"/>
      <c r="L98" s="65"/>
      <c r="M98" s="65"/>
      <c r="N98" s="65"/>
      <c r="O98" s="65"/>
      <c r="P98" s="102"/>
      <c r="Q98" s="65"/>
      <c r="R98" s="65"/>
      <c r="T98" s="8"/>
      <c r="U98" s="8"/>
      <c r="V98" s="8"/>
      <c r="W98" s="8"/>
      <c r="X98" s="8"/>
      <c r="Y98" s="8"/>
      <c r="Z98" s="8"/>
      <c r="AA98" s="8"/>
    </row>
    <row r="99" spans="1:27" ht="18.600000000000001" hidden="1">
      <c r="A99" s="291" t="s">
        <v>296</v>
      </c>
      <c r="B99" s="292"/>
      <c r="C99" s="292"/>
      <c r="D99" s="292"/>
      <c r="E99" s="292"/>
      <c r="F99" s="292"/>
      <c r="G99" s="292"/>
      <c r="H99" s="292"/>
      <c r="I99" s="292"/>
      <c r="J99" s="293"/>
      <c r="K99" s="65"/>
      <c r="L99" s="65"/>
      <c r="M99" s="65"/>
      <c r="N99" s="65"/>
      <c r="O99" s="65"/>
      <c r="P99" s="102"/>
      <c r="Q99" s="65"/>
      <c r="R99" s="65"/>
      <c r="T99" s="8"/>
      <c r="U99" s="8"/>
      <c r="V99" s="8"/>
      <c r="W99" s="8"/>
      <c r="X99" s="8"/>
      <c r="Y99" s="8"/>
      <c r="Z99" s="8"/>
      <c r="AA99" s="8"/>
    </row>
    <row r="100" spans="1:27">
      <c r="A100" s="7" t="s">
        <v>297</v>
      </c>
    </row>
    <row r="101" spans="1:27" ht="18.600000000000001">
      <c r="A101" s="288" t="s">
        <v>298</v>
      </c>
      <c r="B101" s="289"/>
      <c r="C101" s="289"/>
      <c r="D101" s="289"/>
      <c r="E101" s="289"/>
      <c r="F101" s="289"/>
      <c r="G101" s="289"/>
      <c r="H101" s="289"/>
      <c r="I101" s="289"/>
      <c r="J101" s="289"/>
      <c r="K101" s="65"/>
      <c r="L101" s="65"/>
      <c r="M101" s="65"/>
      <c r="N101" s="65"/>
      <c r="O101" s="65"/>
      <c r="P101" s="65"/>
      <c r="Q101" s="65"/>
      <c r="R101" s="65"/>
      <c r="T101" s="8"/>
      <c r="U101" s="8"/>
      <c r="V101" s="8"/>
      <c r="W101" s="8"/>
      <c r="X101" s="8"/>
      <c r="Y101" s="8"/>
      <c r="Z101" s="8"/>
      <c r="AA101" s="8"/>
    </row>
    <row r="102" spans="1:27" ht="18.600000000000001">
      <c r="A102" s="288" t="s">
        <v>299</v>
      </c>
      <c r="B102" s="289"/>
      <c r="C102" s="289"/>
      <c r="D102" s="289"/>
      <c r="E102" s="289"/>
      <c r="F102" s="289"/>
      <c r="G102" s="289"/>
      <c r="H102" s="289"/>
      <c r="I102" s="289"/>
      <c r="J102" s="289"/>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 t="shared" ref="D117:I117" si="24">SUMIFS($L$17:$L$26,$S$17:$S$26,D$115,$I$17:$I$26,"Temporary")</f>
        <v>0</v>
      </c>
      <c r="E117" s="68">
        <f t="shared" si="24"/>
        <v>0</v>
      </c>
      <c r="F117" s="68">
        <f t="shared" si="24"/>
        <v>0</v>
      </c>
      <c r="G117" s="68">
        <f t="shared" si="24"/>
        <v>0</v>
      </c>
      <c r="H117" s="68">
        <f t="shared" si="24"/>
        <v>0</v>
      </c>
      <c r="I117" s="68">
        <f t="shared" si="24"/>
        <v>0</v>
      </c>
      <c r="J117" s="34">
        <f t="shared" ref="J117:J118" si="25">SUM(D117:I117)</f>
        <v>0</v>
      </c>
    </row>
    <row r="118" spans="1:10">
      <c r="A118" s="7"/>
      <c r="B118" s="285" t="str">
        <f>IF($T$6=1,+Lijsten!$B$27,"Direct personnel costs")</f>
        <v>Direct personnel costs</v>
      </c>
      <c r="C118" s="286"/>
      <c r="D118" s="110">
        <f t="shared" ref="D118:I118" si="26">SUMIFS($L$17:$L$26,$S$17:$S$26,D$115,$I$17:$I$26,"Permanent")+SUMIFS($L$17:$L$26,$S$17:$S$26,D$115,$I$17:$I$26,"Employed")+SUMIFS($L$17:$L$26,$S$17:$S$26,D$115,$I$17:$I$26,"To be recruited")</f>
        <v>0</v>
      </c>
      <c r="E118" s="110">
        <f t="shared" si="26"/>
        <v>0</v>
      </c>
      <c r="F118" s="110">
        <f t="shared" si="26"/>
        <v>0</v>
      </c>
      <c r="G118" s="110">
        <f t="shared" si="26"/>
        <v>0</v>
      </c>
      <c r="H118" s="110">
        <f t="shared" si="26"/>
        <v>0</v>
      </c>
      <c r="I118" s="110">
        <f t="shared" si="26"/>
        <v>0</v>
      </c>
      <c r="J118" s="81">
        <f t="shared" si="25"/>
        <v>0</v>
      </c>
    </row>
    <row r="119" spans="1:10">
      <c r="A119" s="7"/>
      <c r="B119" s="279" t="s">
        <v>303</v>
      </c>
      <c r="C119" s="280"/>
      <c r="D119" s="70">
        <f>SUM(D117:D118)</f>
        <v>0</v>
      </c>
      <c r="E119" s="70">
        <f t="shared" ref="E119:J119" si="27">SUM(E117:E118)</f>
        <v>0</v>
      </c>
      <c r="F119" s="70">
        <f t="shared" si="27"/>
        <v>0</v>
      </c>
      <c r="G119" s="70">
        <f t="shared" si="27"/>
        <v>0</v>
      </c>
      <c r="H119" s="70">
        <f t="shared" si="27"/>
        <v>0</v>
      </c>
      <c r="I119" s="70">
        <f t="shared" si="27"/>
        <v>0</v>
      </c>
      <c r="J119" s="34">
        <f t="shared" si="27"/>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8">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8"/>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8"/>
        <v>0</v>
      </c>
    </row>
    <row r="123" spans="1:10">
      <c r="A123" s="7"/>
      <c r="B123" s="282" t="s">
        <v>304</v>
      </c>
      <c r="C123" s="283"/>
      <c r="D123" s="35">
        <f>SUM(D119:D122)</f>
        <v>0</v>
      </c>
      <c r="E123" s="35">
        <f t="shared" ref="E123:I123" si="29">SUM(E119:E122)</f>
        <v>0</v>
      </c>
      <c r="F123" s="35">
        <f t="shared" si="29"/>
        <v>0</v>
      </c>
      <c r="G123" s="35">
        <f t="shared" si="29"/>
        <v>0</v>
      </c>
      <c r="H123" s="35">
        <f t="shared" si="29"/>
        <v>0</v>
      </c>
      <c r="I123" s="35">
        <f t="shared" si="29"/>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30">IF($T$9=0,D$117,IF(AND($T$9=1,$T$6=2),0,D$117))</f>
        <v>0</v>
      </c>
      <c r="E128" s="68">
        <f t="shared" si="30"/>
        <v>0</v>
      </c>
      <c r="F128" s="68">
        <f t="shared" si="30"/>
        <v>0</v>
      </c>
      <c r="G128" s="68">
        <f t="shared" si="30"/>
        <v>0</v>
      </c>
      <c r="H128" s="68">
        <f t="shared" si="30"/>
        <v>0</v>
      </c>
      <c r="I128" s="68">
        <f t="shared" si="30"/>
        <v>0</v>
      </c>
      <c r="J128" s="34">
        <f t="shared" ref="J128:J131" si="31">SUM(D128:I128)</f>
        <v>0</v>
      </c>
    </row>
    <row r="129" spans="1:12">
      <c r="B129" s="285" t="str">
        <f>IF($T$6=1,+Lijsten!$B$27,"Direct personnel costs")</f>
        <v>Direct personnel costs</v>
      </c>
      <c r="C129" s="286"/>
      <c r="D129" s="68">
        <f t="shared" ref="D129:I129" si="32">IF($T$6=1,0,IF(AND($T$6=2,$T$9=0),D$118,0))</f>
        <v>0</v>
      </c>
      <c r="E129" s="68">
        <f t="shared" si="32"/>
        <v>0</v>
      </c>
      <c r="F129" s="68">
        <f t="shared" si="32"/>
        <v>0</v>
      </c>
      <c r="G129" s="68">
        <f t="shared" si="32"/>
        <v>0</v>
      </c>
      <c r="H129" s="68">
        <f t="shared" si="32"/>
        <v>0</v>
      </c>
      <c r="I129" s="68">
        <f t="shared" si="32"/>
        <v>0</v>
      </c>
      <c r="J129" s="44">
        <f t="shared" si="31"/>
        <v>0</v>
      </c>
      <c r="K129" s="112" t="str">
        <f>IF(AND(J118&lt;&gt;0,$T$6=1)," Note: Direct Personnel Costs Permanent Staff not eligible for POP projects.","")</f>
        <v/>
      </c>
    </row>
    <row r="130" spans="1:12">
      <c r="B130" s="279" t="s">
        <v>306</v>
      </c>
      <c r="C130" s="280"/>
      <c r="D130" s="70">
        <f>SUM(D128:D129)</f>
        <v>0</v>
      </c>
      <c r="E130" s="70">
        <f t="shared" ref="E130:I130" si="33">SUM(E128:E129)</f>
        <v>0</v>
      </c>
      <c r="F130" s="70">
        <f t="shared" si="33"/>
        <v>0</v>
      </c>
      <c r="G130" s="70">
        <f t="shared" si="33"/>
        <v>0</v>
      </c>
      <c r="H130" s="70">
        <f t="shared" si="33"/>
        <v>0</v>
      </c>
      <c r="I130" s="70">
        <f t="shared" si="33"/>
        <v>0</v>
      </c>
      <c r="J130" s="45">
        <f>SUM(J128:J129)</f>
        <v>0</v>
      </c>
      <c r="K130" s="112" t="str">
        <f>IF($T$9=1," Personnel costs Biotech Booster BV not eligible.","")</f>
        <v xml:space="preserve"> Personnel costs Biotech Booster BV not eligible.</v>
      </c>
    </row>
    <row r="131" spans="1:12">
      <c r="B131" s="260" t="str">
        <f>+Lijsten!$B$28</f>
        <v>Instruments and Equipment</v>
      </c>
      <c r="C131" s="261"/>
      <c r="D131" s="68">
        <f>+D120</f>
        <v>0</v>
      </c>
      <c r="E131" s="68">
        <f t="shared" ref="E131:I132" si="34">+E120</f>
        <v>0</v>
      </c>
      <c r="F131" s="68">
        <f t="shared" si="34"/>
        <v>0</v>
      </c>
      <c r="G131" s="68">
        <f t="shared" si="34"/>
        <v>0</v>
      </c>
      <c r="H131" s="68">
        <f t="shared" si="34"/>
        <v>0</v>
      </c>
      <c r="I131" s="68">
        <f t="shared" si="34"/>
        <v>0</v>
      </c>
      <c r="J131" s="34">
        <f t="shared" si="31"/>
        <v>0</v>
      </c>
    </row>
    <row r="132" spans="1:12">
      <c r="B132" s="260" t="str">
        <f>+Lijsten!$B$29</f>
        <v>Materials and tools</v>
      </c>
      <c r="C132" s="261"/>
      <c r="D132" s="68">
        <f>+D121</f>
        <v>0</v>
      </c>
      <c r="E132" s="68">
        <f t="shared" si="34"/>
        <v>0</v>
      </c>
      <c r="F132" s="68">
        <f t="shared" si="34"/>
        <v>0</v>
      </c>
      <c r="G132" s="68">
        <f t="shared" si="34"/>
        <v>0</v>
      </c>
      <c r="H132" s="68">
        <f t="shared" si="34"/>
        <v>0</v>
      </c>
      <c r="I132" s="68">
        <f t="shared" si="34"/>
        <v>0</v>
      </c>
      <c r="J132" s="34">
        <f t="shared" ref="J132" si="35">SUM(D132:I132)</f>
        <v>0</v>
      </c>
    </row>
    <row r="133" spans="1:12">
      <c r="B133" s="260" t="str">
        <f>+Lijsten!$B$30</f>
        <v>Other goods, work and services</v>
      </c>
      <c r="C133" s="261"/>
      <c r="D133" s="68">
        <f t="shared" ref="D133:I133" si="36">+D122-IF($T$6=1,SUMIFS($L$49:$L$63,$S$49:$S$63,D$126,$T$49:$T$63,5),0)</f>
        <v>0</v>
      </c>
      <c r="E133" s="68">
        <f t="shared" si="36"/>
        <v>0</v>
      </c>
      <c r="F133" s="68">
        <f t="shared" si="36"/>
        <v>0</v>
      </c>
      <c r="G133" s="68">
        <f t="shared" si="36"/>
        <v>0</v>
      </c>
      <c r="H133" s="68">
        <f t="shared" si="36"/>
        <v>0</v>
      </c>
      <c r="I133" s="68">
        <f t="shared" si="36"/>
        <v>0</v>
      </c>
      <c r="J133" s="34">
        <f t="shared" ref="J133" si="37">SUM(D133:I133)</f>
        <v>0</v>
      </c>
    </row>
    <row r="134" spans="1:12">
      <c r="B134" s="282" t="s">
        <v>307</v>
      </c>
      <c r="C134" s="283"/>
      <c r="D134" s="35">
        <f t="shared" ref="D134:J134" si="38">SUM(D130:D133)</f>
        <v>0</v>
      </c>
      <c r="E134" s="35">
        <f t="shared" si="38"/>
        <v>0</v>
      </c>
      <c r="F134" s="35">
        <f t="shared" si="38"/>
        <v>0</v>
      </c>
      <c r="G134" s="35">
        <f t="shared" si="38"/>
        <v>0</v>
      </c>
      <c r="H134" s="35">
        <f t="shared" si="38"/>
        <v>0</v>
      </c>
      <c r="I134" s="35">
        <f t="shared" si="38"/>
        <v>0</v>
      </c>
      <c r="J134" s="35">
        <f t="shared" si="38"/>
        <v>0</v>
      </c>
    </row>
    <row r="135" spans="1:12">
      <c r="A135" s="7"/>
      <c r="B135" s="7"/>
      <c r="D135" s="191" t="str">
        <f t="shared" ref="D135:I135" si="39">IFERROR(IF($T$10&lt;&gt;"",$T$10&amp;D$126&amp;$T$12&amp;$T$13,0),0)</f>
        <v>1122</v>
      </c>
      <c r="E135" s="191" t="str">
        <f t="shared" si="39"/>
        <v>1222</v>
      </c>
      <c r="F135" s="191" t="str">
        <f t="shared" si="39"/>
        <v>1322</v>
      </c>
      <c r="G135" s="191" t="str">
        <f t="shared" si="39"/>
        <v>1422</v>
      </c>
      <c r="H135" s="191" t="str">
        <f t="shared" si="39"/>
        <v>1522</v>
      </c>
      <c r="I135" s="191" t="str">
        <f t="shared" si="39"/>
        <v>1622</v>
      </c>
      <c r="J135" s="14"/>
    </row>
    <row r="136" spans="1:12" ht="29.1">
      <c r="A136" s="7"/>
      <c r="B136" s="281" t="s">
        <v>308</v>
      </c>
      <c r="C136" s="281"/>
      <c r="D136" s="111">
        <f>VLOOKUP(D$135,Regels!$A$5:$L$161,10)</f>
        <v>1</v>
      </c>
      <c r="E136" s="111">
        <f>VLOOKUP(E$135,Regels!$A$5:$L$161,10)</f>
        <v>1</v>
      </c>
      <c r="F136" s="111">
        <f>VLOOKUP(F$135,Regels!$A$5:$L$161,10)</f>
        <v>1</v>
      </c>
      <c r="G136" s="111">
        <f>VLOOKUP(G$135,Regels!$A$5:$L$161,10)</f>
        <v>1</v>
      </c>
      <c r="H136" s="111">
        <f>VLOOKUP(H$135,Regels!$A$5:$L$161,10)</f>
        <v>1</v>
      </c>
      <c r="I136" s="111">
        <f>VLOOKUP(I$135,Regels!$A$5:$L$161,10)</f>
        <v>1</v>
      </c>
      <c r="J136" s="90" t="s">
        <v>309</v>
      </c>
      <c r="K136" s="89" t="s">
        <v>310</v>
      </c>
      <c r="L136" s="65"/>
    </row>
    <row r="137" spans="1:12" hidden="1">
      <c r="A137" s="7"/>
      <c r="B137" s="36" t="s">
        <v>311</v>
      </c>
      <c r="C137" s="59"/>
      <c r="D137" s="60">
        <f t="shared" ref="D137:I137" si="40">ROUND(D136*D130,0)</f>
        <v>0</v>
      </c>
      <c r="E137" s="60">
        <f t="shared" si="40"/>
        <v>0</v>
      </c>
      <c r="F137" s="60">
        <f t="shared" si="40"/>
        <v>0</v>
      </c>
      <c r="G137" s="60">
        <f t="shared" si="40"/>
        <v>0</v>
      </c>
      <c r="H137" s="60">
        <f t="shared" si="40"/>
        <v>0</v>
      </c>
      <c r="I137" s="60">
        <f t="shared" si="40"/>
        <v>0</v>
      </c>
      <c r="J137" s="60">
        <f t="shared" ref="J137:J138" si="41">SUM(D137:I137)</f>
        <v>0</v>
      </c>
      <c r="K137" s="60">
        <f>IF($T$6=2,MIN($J$137,600000),$J$137)</f>
        <v>0</v>
      </c>
      <c r="L137" s="112" t="str">
        <f>IF($B$141="","","2)")</f>
        <v/>
      </c>
    </row>
    <row r="138" spans="1:12" hidden="1">
      <c r="A138" s="7"/>
      <c r="B138" s="36" t="s">
        <v>312</v>
      </c>
      <c r="C138" s="59"/>
      <c r="D138" s="60">
        <f t="shared" ref="D138:I138" si="42">ROUND(D136*SUM(D131:D133),0)</f>
        <v>0</v>
      </c>
      <c r="E138" s="60">
        <f t="shared" si="42"/>
        <v>0</v>
      </c>
      <c r="F138" s="60">
        <f t="shared" si="42"/>
        <v>0</v>
      </c>
      <c r="G138" s="60">
        <f t="shared" si="42"/>
        <v>0</v>
      </c>
      <c r="H138" s="60">
        <f t="shared" si="42"/>
        <v>0</v>
      </c>
      <c r="I138" s="60">
        <f t="shared" si="42"/>
        <v>0</v>
      </c>
      <c r="J138" s="60">
        <f t="shared" si="41"/>
        <v>0</v>
      </c>
      <c r="K138" s="60">
        <f>+J138</f>
        <v>0</v>
      </c>
      <c r="L138" s="65"/>
    </row>
    <row r="139" spans="1:12">
      <c r="A139" s="7"/>
      <c r="B139" s="61" t="s">
        <v>313</v>
      </c>
      <c r="C139" s="36"/>
      <c r="D139" s="192">
        <f>ROUND(SUM(D137:D138),0)</f>
        <v>0</v>
      </c>
      <c r="E139" s="192">
        <f t="shared" ref="E139:I139" si="43">ROUND(SUM(E137:E138),0)</f>
        <v>0</v>
      </c>
      <c r="F139" s="192">
        <f t="shared" si="43"/>
        <v>0</v>
      </c>
      <c r="G139" s="192">
        <f t="shared" si="43"/>
        <v>0</v>
      </c>
      <c r="H139" s="192">
        <f t="shared" si="43"/>
        <v>0</v>
      </c>
      <c r="I139" s="192">
        <f t="shared" si="43"/>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IF(AND($T$6=2,J137&lt;&gt;K137),"2) A maximum of € 600.000 of the Personnel costs of the project partners in a proof of concept project are eligible.","")</f>
        <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IF(OR(AND($T$6=1,SUM($K$137:$K$138)&gt;200000),AND($T$6=2,SUM($K$137:$K$138)&gt;1900000)),"3)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48" t="s">
        <v>316</v>
      </c>
      <c r="E146" s="248"/>
      <c r="F146" s="248"/>
      <c r="G146" s="248"/>
      <c r="H146" s="248"/>
      <c r="I146" s="248"/>
    </row>
    <row r="147" spans="1:20" ht="43.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4">SUMIFS($J$17:$J$26,$S$17:$S$26,$T148,$I$17:$I$26,"Temporary")</f>
        <v>0</v>
      </c>
      <c r="E148" s="68">
        <f t="shared" ref="E148:E153" si="45">SUMIFS($J$17:$J$26,$S$17:$S$26,$T148,$I$17:$I$26,"Permanent")+SUMIFS($J$17:$J$26,$S$17:$S$26,$T148,$I$17:$I$26,"Employed")+SUMIFS($J$17:$J$26,$S$17:$S$26,$T148,$I$17:$I$26,"To be recruited")</f>
        <v>0</v>
      </c>
      <c r="F148" s="68">
        <f t="shared" ref="F148:F153" si="46">SUMIFS($J$31:$J$35,$S$31:$S$35,$T148)</f>
        <v>0</v>
      </c>
      <c r="G148" s="68">
        <f t="shared" ref="G148:G153" si="47">SUMIFS($J$40:$J$44,$S$40:$S$44,$T148)</f>
        <v>0</v>
      </c>
      <c r="H148" s="68">
        <f t="shared" ref="H148:H153" si="48">SUMIFS($J$49:$J$63,$S$49:$S$63,$T148)</f>
        <v>0</v>
      </c>
      <c r="I148" s="34">
        <f>SUM(D148:H148)</f>
        <v>0</v>
      </c>
      <c r="T148" s="65">
        <v>1</v>
      </c>
    </row>
    <row r="149" spans="1:20">
      <c r="A149" s="7"/>
      <c r="B149" s="7"/>
      <c r="C149" s="229" t="str">
        <f>Lijsten!$B$43</f>
        <v>Industrial Research (art.25 GBER)</v>
      </c>
      <c r="D149" s="68">
        <f t="shared" si="44"/>
        <v>0</v>
      </c>
      <c r="E149" s="68">
        <f t="shared" si="45"/>
        <v>0</v>
      </c>
      <c r="F149" s="68">
        <f t="shared" si="46"/>
        <v>0</v>
      </c>
      <c r="G149" s="68">
        <f t="shared" si="47"/>
        <v>0</v>
      </c>
      <c r="H149" s="68">
        <f t="shared" si="48"/>
        <v>0</v>
      </c>
      <c r="I149" s="34">
        <f t="shared" ref="I149:I153" si="49">SUM(D149:H149)</f>
        <v>0</v>
      </c>
      <c r="T149" s="65">
        <v>2</v>
      </c>
    </row>
    <row r="150" spans="1:20">
      <c r="A150" s="7"/>
      <c r="B150" s="7"/>
      <c r="C150" s="229" t="str">
        <f>Lijsten!$B$44</f>
        <v>Experimental Development (art.25 GBER)</v>
      </c>
      <c r="D150" s="68">
        <f t="shared" si="44"/>
        <v>0</v>
      </c>
      <c r="E150" s="68">
        <f t="shared" si="45"/>
        <v>0</v>
      </c>
      <c r="F150" s="68">
        <f t="shared" si="46"/>
        <v>0</v>
      </c>
      <c r="G150" s="68">
        <f t="shared" si="47"/>
        <v>0</v>
      </c>
      <c r="H150" s="68">
        <f t="shared" si="48"/>
        <v>0</v>
      </c>
      <c r="I150" s="34">
        <f t="shared" si="49"/>
        <v>0</v>
      </c>
      <c r="T150" s="65">
        <v>3</v>
      </c>
    </row>
    <row r="151" spans="1:20">
      <c r="A151" s="7"/>
      <c r="B151" s="7"/>
      <c r="C151" s="229" t="str">
        <f>Lijsten!$B$45</f>
        <v>Feasibility Studies (art.25 GBER)</v>
      </c>
      <c r="D151" s="68">
        <f t="shared" si="44"/>
        <v>0</v>
      </c>
      <c r="E151" s="68">
        <f t="shared" si="45"/>
        <v>0</v>
      </c>
      <c r="F151" s="68">
        <f t="shared" si="46"/>
        <v>0</v>
      </c>
      <c r="G151" s="68">
        <f t="shared" si="47"/>
        <v>0</v>
      </c>
      <c r="H151" s="68">
        <f t="shared" si="48"/>
        <v>0</v>
      </c>
      <c r="I151" s="34">
        <f t="shared" si="49"/>
        <v>0</v>
      </c>
      <c r="T151" s="65">
        <v>4</v>
      </c>
    </row>
    <row r="152" spans="1:20">
      <c r="A152" s="7"/>
      <c r="B152" s="7"/>
      <c r="C152" s="229" t="str">
        <f>Lijsten!$B$46</f>
        <v>Innovation Activity for SME (art.28 GBER)</v>
      </c>
      <c r="D152" s="68">
        <f t="shared" si="44"/>
        <v>0</v>
      </c>
      <c r="E152" s="68">
        <f t="shared" si="45"/>
        <v>0</v>
      </c>
      <c r="F152" s="68">
        <f t="shared" si="46"/>
        <v>0</v>
      </c>
      <c r="G152" s="68">
        <f t="shared" si="47"/>
        <v>0</v>
      </c>
      <c r="H152" s="68">
        <f t="shared" si="48"/>
        <v>0</v>
      </c>
      <c r="I152" s="34">
        <f t="shared" si="49"/>
        <v>0</v>
      </c>
      <c r="T152" s="65">
        <v>5</v>
      </c>
    </row>
    <row r="153" spans="1:20">
      <c r="A153" s="7"/>
      <c r="B153" s="7"/>
      <c r="C153" s="229" t="str">
        <f>Lijsten!$B$47</f>
        <v>Startup Activity (art.22 GBER)</v>
      </c>
      <c r="D153" s="68">
        <f t="shared" si="44"/>
        <v>0</v>
      </c>
      <c r="E153" s="68">
        <f t="shared" si="45"/>
        <v>0</v>
      </c>
      <c r="F153" s="68">
        <f t="shared" si="46"/>
        <v>0</v>
      </c>
      <c r="G153" s="68">
        <f t="shared" si="47"/>
        <v>0</v>
      </c>
      <c r="H153" s="68">
        <f t="shared" si="48"/>
        <v>0</v>
      </c>
      <c r="I153" s="34">
        <f t="shared" si="49"/>
        <v>0</v>
      </c>
      <c r="T153" s="65">
        <v>6</v>
      </c>
    </row>
    <row r="154" spans="1:20">
      <c r="A154" s="7"/>
      <c r="B154" s="7"/>
      <c r="C154" s="36" t="s">
        <v>287</v>
      </c>
      <c r="D154" s="33">
        <f>SUM(D148:D153)</f>
        <v>0</v>
      </c>
      <c r="E154" s="33">
        <f>SUM(E148:E153)</f>
        <v>0</v>
      </c>
      <c r="F154" s="33">
        <f t="shared" ref="F154:H154" si="50">SUM(F148:F153)</f>
        <v>0</v>
      </c>
      <c r="G154" s="33">
        <f t="shared" si="50"/>
        <v>0</v>
      </c>
      <c r="H154" s="33">
        <f t="shared" si="50"/>
        <v>0</v>
      </c>
      <c r="I154" s="35">
        <f>SUM(I148:I153)</f>
        <v>0</v>
      </c>
    </row>
    <row r="155" spans="1:20">
      <c r="A155" s="7"/>
      <c r="B155" s="7"/>
    </row>
    <row r="156" spans="1:20">
      <c r="A156" s="7"/>
      <c r="B156" s="7"/>
      <c r="D156" s="248" t="s">
        <v>319</v>
      </c>
      <c r="E156" s="248"/>
      <c r="F156" s="248"/>
      <c r="G156" s="248"/>
      <c r="H156" s="248"/>
      <c r="I156" s="248"/>
    </row>
    <row r="157" spans="1:20" ht="43.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1">SUMIFS($K$17:$K$26,$S$17:$S$26,$T158,$I$17:$I$26,"Temporary")</f>
        <v>0</v>
      </c>
      <c r="E158" s="68">
        <f t="shared" ref="E158:E163" si="52">SUMIFS($K$17:$K$26,$S$17:$S$26,$T158,$I$17:$I$26,"Permanent")+SUMIFS($K$17:$K$26,$S$17:$S$26,$T158,$I$17:$I$26,"Employed")+SUMIFS($K$17:$K$26,$S$17:$S$26,$T158,$I$17:$I$26,"To be recruited")</f>
        <v>0</v>
      </c>
      <c r="F158" s="68">
        <f t="shared" ref="F158:F163" si="53">SUMIFS($K$31:$K$35,$S$31:$S$35,$T158)</f>
        <v>0</v>
      </c>
      <c r="G158" s="68">
        <f t="shared" ref="G158:G163" si="54">SUMIFS($K$40:$K$44,$S$40:$S$44,$T158)</f>
        <v>0</v>
      </c>
      <c r="H158" s="68">
        <f t="shared" ref="H158:H163" si="55">SUMIFS($K$49:$K$63,$S$49:$S$63,$T158)</f>
        <v>0</v>
      </c>
      <c r="I158" s="34">
        <f>SUM(D158:H158)</f>
        <v>0</v>
      </c>
      <c r="T158" s="65">
        <v>1</v>
      </c>
    </row>
    <row r="159" spans="1:20">
      <c r="A159" s="7"/>
      <c r="B159" s="7"/>
      <c r="C159" s="229" t="str">
        <f>Lijsten!$B$43</f>
        <v>Industrial Research (art.25 GBER)</v>
      </c>
      <c r="D159" s="68">
        <f t="shared" si="51"/>
        <v>0</v>
      </c>
      <c r="E159" s="68">
        <f t="shared" si="52"/>
        <v>0</v>
      </c>
      <c r="F159" s="68">
        <f t="shared" si="53"/>
        <v>0</v>
      </c>
      <c r="G159" s="68">
        <f t="shared" si="54"/>
        <v>0</v>
      </c>
      <c r="H159" s="68">
        <f t="shared" si="55"/>
        <v>0</v>
      </c>
      <c r="I159" s="34">
        <f t="shared" ref="I159:I163" si="56">SUM(D159:H159)</f>
        <v>0</v>
      </c>
      <c r="T159" s="65">
        <v>2</v>
      </c>
    </row>
    <row r="160" spans="1:20">
      <c r="A160" s="7"/>
      <c r="B160" s="7"/>
      <c r="C160" s="229" t="str">
        <f>Lijsten!$B$44</f>
        <v>Experimental Development (art.25 GBER)</v>
      </c>
      <c r="D160" s="68">
        <f t="shared" si="51"/>
        <v>0</v>
      </c>
      <c r="E160" s="68">
        <f t="shared" si="52"/>
        <v>0</v>
      </c>
      <c r="F160" s="68">
        <f t="shared" si="53"/>
        <v>0</v>
      </c>
      <c r="G160" s="68">
        <f t="shared" si="54"/>
        <v>0</v>
      </c>
      <c r="H160" s="68">
        <f t="shared" si="55"/>
        <v>0</v>
      </c>
      <c r="I160" s="34">
        <f t="shared" si="56"/>
        <v>0</v>
      </c>
      <c r="T160" s="65">
        <v>3</v>
      </c>
    </row>
    <row r="161" spans="1:20">
      <c r="A161" s="7"/>
      <c r="B161" s="7"/>
      <c r="C161" s="229" t="str">
        <f>Lijsten!$B$45</f>
        <v>Feasibility Studies (art.25 GBER)</v>
      </c>
      <c r="D161" s="68">
        <f t="shared" si="51"/>
        <v>0</v>
      </c>
      <c r="E161" s="68">
        <f t="shared" si="52"/>
        <v>0</v>
      </c>
      <c r="F161" s="68">
        <f t="shared" si="53"/>
        <v>0</v>
      </c>
      <c r="G161" s="68">
        <f t="shared" si="54"/>
        <v>0</v>
      </c>
      <c r="H161" s="68">
        <f t="shared" si="55"/>
        <v>0</v>
      </c>
      <c r="I161" s="34">
        <f t="shared" si="56"/>
        <v>0</v>
      </c>
      <c r="T161" s="65">
        <v>4</v>
      </c>
    </row>
    <row r="162" spans="1:20">
      <c r="A162" s="7"/>
      <c r="B162" s="7"/>
      <c r="C162" s="229" t="str">
        <f>Lijsten!$B$46</f>
        <v>Innovation Activity for SME (art.28 GBER)</v>
      </c>
      <c r="D162" s="68">
        <f t="shared" si="51"/>
        <v>0</v>
      </c>
      <c r="E162" s="68">
        <f t="shared" si="52"/>
        <v>0</v>
      </c>
      <c r="F162" s="68">
        <f t="shared" si="53"/>
        <v>0</v>
      </c>
      <c r="G162" s="68">
        <f t="shared" si="54"/>
        <v>0</v>
      </c>
      <c r="H162" s="68">
        <f t="shared" si="55"/>
        <v>0</v>
      </c>
      <c r="I162" s="34">
        <f t="shared" si="56"/>
        <v>0</v>
      </c>
      <c r="T162" s="65">
        <v>5</v>
      </c>
    </row>
    <row r="163" spans="1:20">
      <c r="A163" s="7"/>
      <c r="B163" s="7"/>
      <c r="C163" s="229" t="str">
        <f>Lijsten!$B$47</f>
        <v>Startup Activity (art.22 GBER)</v>
      </c>
      <c r="D163" s="68">
        <f t="shared" si="51"/>
        <v>0</v>
      </c>
      <c r="E163" s="68">
        <f t="shared" si="52"/>
        <v>0</v>
      </c>
      <c r="F163" s="68">
        <f t="shared" si="53"/>
        <v>0</v>
      </c>
      <c r="G163" s="68">
        <f t="shared" si="54"/>
        <v>0</v>
      </c>
      <c r="H163" s="68">
        <f t="shared" si="55"/>
        <v>0</v>
      </c>
      <c r="I163" s="34">
        <f t="shared" si="56"/>
        <v>0</v>
      </c>
      <c r="T163" s="65">
        <v>6</v>
      </c>
    </row>
    <row r="164" spans="1:20">
      <c r="A164" s="7"/>
      <c r="B164" s="7"/>
      <c r="C164" s="36" t="s">
        <v>287</v>
      </c>
      <c r="D164" s="33">
        <f>SUM(D158:D163)</f>
        <v>0</v>
      </c>
      <c r="E164" s="33">
        <f t="shared" ref="E164:H164" si="57">SUM(E158:E163)</f>
        <v>0</v>
      </c>
      <c r="F164" s="33">
        <f t="shared" si="57"/>
        <v>0</v>
      </c>
      <c r="G164" s="33">
        <f t="shared" si="57"/>
        <v>0</v>
      </c>
      <c r="H164" s="33">
        <f t="shared" si="57"/>
        <v>0</v>
      </c>
      <c r="I164" s="35">
        <f>SUM(I158:I163)</f>
        <v>0</v>
      </c>
    </row>
    <row r="165" spans="1:20">
      <c r="A165" s="7"/>
      <c r="B165" s="7"/>
    </row>
    <row r="166" spans="1:20">
      <c r="D166" s="248" t="s">
        <v>287</v>
      </c>
      <c r="E166" s="248"/>
      <c r="F166" s="248"/>
      <c r="G166" s="248"/>
      <c r="H166" s="248"/>
      <c r="I166" s="248"/>
      <c r="J166" s="14"/>
      <c r="K166" s="14"/>
      <c r="L166" s="14"/>
      <c r="M166" s="14"/>
      <c r="N166" s="14"/>
      <c r="O166" s="14"/>
      <c r="P166" s="14"/>
      <c r="Q166" s="14"/>
      <c r="R166" s="14"/>
      <c r="S166" s="179"/>
    </row>
    <row r="167" spans="1:20" ht="43.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8">SUMIFS($L$17:$L$26,$S$17:$S$26,$T168,$I$17:$I$26,"Temporary")</f>
        <v>0</v>
      </c>
      <c r="E168" s="68">
        <f t="shared" ref="E168:E173" si="59">SUMIFS($L$17:$L$26,$S$17:$S$26,$T168,$I$17:$I$26,"Permanent")+SUMIFS($L$17:$L$26,$S$17:$S$26,$T168,$I$17:$I$26,"Employed")+SUMIFS($L$17:$L$26,$S$17:$S$26,$T168,$I$17:$I$26,"To be recruited")</f>
        <v>0</v>
      </c>
      <c r="F168" s="68">
        <f t="shared" ref="F168:F173" si="60">SUMIFS($L$31:$L$35,$S$31:$S$35,$T168)</f>
        <v>0</v>
      </c>
      <c r="G168" s="68">
        <f t="shared" ref="G168:G173" si="61">SUMIFS($L$40:$L$44,$S$40:$S$44,$T168)</f>
        <v>0</v>
      </c>
      <c r="H168" s="68">
        <f t="shared" ref="H168:H173" si="62">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8"/>
        <v>0</v>
      </c>
      <c r="E169" s="68">
        <f t="shared" si="59"/>
        <v>0</v>
      </c>
      <c r="F169" s="68">
        <f t="shared" si="60"/>
        <v>0</v>
      </c>
      <c r="G169" s="68">
        <f t="shared" si="61"/>
        <v>0</v>
      </c>
      <c r="H169" s="68">
        <f t="shared" si="62"/>
        <v>0</v>
      </c>
      <c r="I169" s="34">
        <f t="shared" ref="I169:I173" si="63">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8"/>
        <v>0</v>
      </c>
      <c r="E170" s="68">
        <f t="shared" si="59"/>
        <v>0</v>
      </c>
      <c r="F170" s="68">
        <f t="shared" si="60"/>
        <v>0</v>
      </c>
      <c r="G170" s="68">
        <f t="shared" si="61"/>
        <v>0</v>
      </c>
      <c r="H170" s="68">
        <f t="shared" si="62"/>
        <v>0</v>
      </c>
      <c r="I170" s="34">
        <f t="shared" si="63"/>
        <v>0</v>
      </c>
      <c r="J170" s="14"/>
      <c r="K170" s="14"/>
      <c r="L170" s="14"/>
      <c r="M170" s="14"/>
      <c r="N170" s="14"/>
      <c r="O170" s="14"/>
      <c r="P170" s="14"/>
      <c r="Q170" s="14"/>
      <c r="R170" s="14"/>
      <c r="S170" s="179"/>
      <c r="T170" s="65">
        <v>3</v>
      </c>
    </row>
    <row r="171" spans="1:20">
      <c r="B171" s="277" t="str">
        <f>Lijsten!$B$45</f>
        <v>Feasibility Studies (art.25 GBER)</v>
      </c>
      <c r="C171" s="277"/>
      <c r="D171" s="68">
        <f t="shared" si="58"/>
        <v>0</v>
      </c>
      <c r="E171" s="68">
        <f t="shared" si="59"/>
        <v>0</v>
      </c>
      <c r="F171" s="68">
        <f t="shared" si="60"/>
        <v>0</v>
      </c>
      <c r="G171" s="68">
        <f t="shared" si="61"/>
        <v>0</v>
      </c>
      <c r="H171" s="68">
        <f t="shared" si="62"/>
        <v>0</v>
      </c>
      <c r="I171" s="34">
        <f t="shared" si="63"/>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8"/>
        <v>0</v>
      </c>
      <c r="E172" s="68">
        <f t="shared" si="59"/>
        <v>0</v>
      </c>
      <c r="F172" s="68">
        <f t="shared" si="60"/>
        <v>0</v>
      </c>
      <c r="G172" s="68">
        <f t="shared" si="61"/>
        <v>0</v>
      </c>
      <c r="H172" s="68">
        <f t="shared" si="62"/>
        <v>0</v>
      </c>
      <c r="I172" s="34">
        <f t="shared" si="63"/>
        <v>0</v>
      </c>
      <c r="J172" s="14"/>
      <c r="K172" s="14"/>
      <c r="L172" s="14"/>
      <c r="M172" s="14"/>
      <c r="N172" s="14"/>
      <c r="O172" s="14"/>
      <c r="P172" s="14"/>
      <c r="Q172" s="14"/>
      <c r="R172" s="14"/>
      <c r="S172" s="179"/>
      <c r="T172" s="65">
        <v>5</v>
      </c>
    </row>
    <row r="173" spans="1:20">
      <c r="B173" s="277" t="str">
        <f>Lijsten!$B$47</f>
        <v>Startup Activity (art.22 GBER)</v>
      </c>
      <c r="C173" s="277"/>
      <c r="D173" s="68">
        <f t="shared" si="58"/>
        <v>0</v>
      </c>
      <c r="E173" s="68">
        <f t="shared" si="59"/>
        <v>0</v>
      </c>
      <c r="F173" s="68">
        <f t="shared" si="60"/>
        <v>0</v>
      </c>
      <c r="G173" s="68">
        <f t="shared" si="61"/>
        <v>0</v>
      </c>
      <c r="H173" s="68">
        <f t="shared" si="62"/>
        <v>0</v>
      </c>
      <c r="I173" s="34">
        <f t="shared" si="63"/>
        <v>0</v>
      </c>
      <c r="J173" s="14"/>
      <c r="K173" s="14"/>
      <c r="L173" s="14"/>
      <c r="M173" s="14"/>
      <c r="N173" s="14"/>
      <c r="O173" s="14"/>
      <c r="P173" s="14"/>
      <c r="Q173" s="14"/>
      <c r="R173" s="14"/>
      <c r="S173" s="179"/>
      <c r="T173" s="65">
        <v>6</v>
      </c>
    </row>
    <row r="174" spans="1:20">
      <c r="B174" s="278" t="s">
        <v>287</v>
      </c>
      <c r="C174" s="278"/>
      <c r="D174" s="33">
        <f>SUM(D168:D173)</f>
        <v>0</v>
      </c>
      <c r="E174" s="33">
        <f t="shared" ref="E174:H174" si="64">SUM(E168:E173)</f>
        <v>0</v>
      </c>
      <c r="F174" s="33">
        <f t="shared" si="64"/>
        <v>0</v>
      </c>
      <c r="G174" s="33">
        <f t="shared" si="64"/>
        <v>0</v>
      </c>
      <c r="H174" s="33">
        <f t="shared" si="64"/>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4"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W1+B7kuhCG0i3SY7ZzN2H5abHSLVvcSv/GN9GIqIiXPRwWAvTEq37ff0IsSe+3yLWEHqYCAp1JPoCz6QpxEylw==" saltValue="7+wjR9BSkCIgHNnujdQlNA==" spinCount="100000" sheet="1" objects="1" scenarios="1"/>
  <mergeCells count="93">
    <mergeCell ref="D62:H62"/>
    <mergeCell ref="D6:G6"/>
    <mergeCell ref="D16:G16"/>
    <mergeCell ref="D5:E5"/>
    <mergeCell ref="D43:I43"/>
    <mergeCell ref="F5:G5"/>
    <mergeCell ref="D41:I41"/>
    <mergeCell ref="D31:I31"/>
    <mergeCell ref="B73:J73"/>
    <mergeCell ref="D17:G17"/>
    <mergeCell ref="D48:H48"/>
    <mergeCell ref="D49:H49"/>
    <mergeCell ref="D50:H50"/>
    <mergeCell ref="D51:H51"/>
    <mergeCell ref="D52:H52"/>
    <mergeCell ref="D63:H63"/>
    <mergeCell ref="D53:H53"/>
    <mergeCell ref="D54:H54"/>
    <mergeCell ref="D55:H55"/>
    <mergeCell ref="D56:H56"/>
    <mergeCell ref="D32:I32"/>
    <mergeCell ref="D34:I34"/>
    <mergeCell ref="D39:I39"/>
    <mergeCell ref="D40:I40"/>
    <mergeCell ref="B128:C128"/>
    <mergeCell ref="B129:C129"/>
    <mergeCell ref="D166:I166"/>
    <mergeCell ref="D18:G18"/>
    <mergeCell ref="D19:G19"/>
    <mergeCell ref="D20:G20"/>
    <mergeCell ref="D21:G21"/>
    <mergeCell ref="D22:G22"/>
    <mergeCell ref="A102:J102"/>
    <mergeCell ref="B82:C82"/>
    <mergeCell ref="A96:J96"/>
    <mergeCell ref="A98:J98"/>
    <mergeCell ref="A99:J99"/>
    <mergeCell ref="A101:J101"/>
    <mergeCell ref="D44:I44"/>
    <mergeCell ref="D35:I35"/>
    <mergeCell ref="B123:C123"/>
    <mergeCell ref="B118:C118"/>
    <mergeCell ref="B119:C119"/>
    <mergeCell ref="B108:C108"/>
    <mergeCell ref="B109:C109"/>
    <mergeCell ref="B116:C116"/>
    <mergeCell ref="B111:C111"/>
    <mergeCell ref="B110:C110"/>
    <mergeCell ref="B120:C120"/>
    <mergeCell ref="B121:C121"/>
    <mergeCell ref="B122:C122"/>
    <mergeCell ref="B107:C107"/>
    <mergeCell ref="B173:C173"/>
    <mergeCell ref="B174:C174"/>
    <mergeCell ref="B132:C132"/>
    <mergeCell ref="B130:C130"/>
    <mergeCell ref="B136:C136"/>
    <mergeCell ref="B133:C133"/>
    <mergeCell ref="B134:C134"/>
    <mergeCell ref="B167:C167"/>
    <mergeCell ref="B168:C168"/>
    <mergeCell ref="B169:C169"/>
    <mergeCell ref="B170:C170"/>
    <mergeCell ref="B171:C171"/>
    <mergeCell ref="B131:C131"/>
    <mergeCell ref="B172:C172"/>
    <mergeCell ref="B127:C127"/>
    <mergeCell ref="A91:J91"/>
    <mergeCell ref="A92:J92"/>
    <mergeCell ref="B106:C106"/>
    <mergeCell ref="B105:C105"/>
    <mergeCell ref="B81:C81"/>
    <mergeCell ref="B75:C75"/>
    <mergeCell ref="B76:C76"/>
    <mergeCell ref="B78:C78"/>
    <mergeCell ref="B79:C79"/>
    <mergeCell ref="B77:C77"/>
    <mergeCell ref="B80:C80"/>
    <mergeCell ref="D146:I146"/>
    <mergeCell ref="D156:I156"/>
    <mergeCell ref="A1:L1"/>
    <mergeCell ref="A2:L2"/>
    <mergeCell ref="A68:L68"/>
    <mergeCell ref="A69:L69"/>
    <mergeCell ref="D7:G7"/>
    <mergeCell ref="D9:G9"/>
    <mergeCell ref="D10:G10"/>
    <mergeCell ref="B117:C117"/>
    <mergeCell ref="D23:G23"/>
    <mergeCell ref="D24:G24"/>
    <mergeCell ref="D25:G25"/>
    <mergeCell ref="D26:G26"/>
    <mergeCell ref="D30:I30"/>
  </mergeCells>
  <conditionalFormatting sqref="B17:C26 B31:C35 B40:C44 B49:C63">
    <cfRule type="expression" dxfId="108" priority="40">
      <formula>AND($L17&gt;0,B17="")</formula>
    </cfRule>
  </conditionalFormatting>
  <conditionalFormatting sqref="B76:J77 B81:J81">
    <cfRule type="expression" dxfId="107" priority="23">
      <formula>$T$6=2</formula>
    </cfRule>
  </conditionalFormatting>
  <conditionalFormatting sqref="B106:J106 B110:J110">
    <cfRule type="expression" dxfId="106" priority="18">
      <formula>$T$6=2</formula>
    </cfRule>
  </conditionalFormatting>
  <conditionalFormatting sqref="I175">
    <cfRule type="cellIs" dxfId="105" priority="35" operator="notEqual">
      <formula>0</formula>
    </cfRule>
  </conditionalFormatting>
  <conditionalFormatting sqref="I175:I176">
    <cfRule type="cellIs" dxfId="104" priority="36" operator="lessThan">
      <formula>0</formula>
    </cfRule>
    <cfRule type="cellIs" dxfId="103" priority="37" operator="notEqual">
      <formula>0</formula>
    </cfRule>
  </conditionalFormatting>
  <conditionalFormatting sqref="J135">
    <cfRule type="cellIs" dxfId="102" priority="151" operator="notEqual">
      <formula>0</formula>
    </cfRule>
  </conditionalFormatting>
  <conditionalFormatting sqref="J155">
    <cfRule type="cellIs" dxfId="101" priority="1" operator="notEqual">
      <formula>0</formula>
    </cfRule>
    <cfRule type="cellIs" dxfId="100" priority="2" operator="lessThan">
      <formula>0</formula>
    </cfRule>
    <cfRule type="cellIs" dxfId="99" priority="3" operator="notEqual">
      <formula>0</formula>
    </cfRule>
  </conditionalFormatting>
  <conditionalFormatting sqref="O166:O174 S166:S174">
    <cfRule type="cellIs" dxfId="98" priority="31" operator="notEqual">
      <formula>0</formula>
    </cfRule>
  </conditionalFormatting>
  <dataValidations count="5">
    <dataValidation type="list" allowBlank="1" showInputMessage="1" showErrorMessage="1" sqref="B31:B35 B49:B63 B17:B26 B40:B44" xr:uid="{EC5DF567-BDEE-4D85-AC6C-478A29A607E7}">
      <formula1>OFFSET($B$228,,,COUNTIF($B$228:$B$237,"?*"))</formula1>
    </dataValidation>
    <dataValidation type="whole" allowBlank="1" showInputMessage="1" showErrorMessage="1" sqref="R85" xr:uid="{C8038AF4-5D0C-4219-81C2-D2DACB95554D}">
      <formula1>0</formula1>
      <formula2>#REF!</formula2>
    </dataValidation>
    <dataValidation type="list" allowBlank="1" showInputMessage="1" showErrorMessage="1" sqref="I17:I26" xr:uid="{AEF5F7F1-763A-43F5-BDED-A2D8D1FC4E2B}">
      <formula1>$B$220:$B$221</formula1>
    </dataValidation>
    <dataValidation type="list" allowBlank="1" showInputMessage="1" showErrorMessage="1" sqref="I49:I63" xr:uid="{5ACF3B8C-57D7-481F-AB65-F7514F479069}">
      <formula1>$B$224:$B$225</formula1>
    </dataValidation>
    <dataValidation type="list" allowBlank="1" showInputMessage="1" showErrorMessage="1" sqref="C40:C44 C31:C35 C17:C26 C49:C63" xr:uid="{2962C152-2D46-4351-A952-3E63722C8D0D}">
      <formula1>IF(OR($T$10=1,$T$10=2,$T$10=3),$B$202:$B$205,IF(OR($T$10=6,$T$10=7),$B$207,$B$202:$B$206))</formula1>
    </dataValidation>
  </dataValidations>
  <pageMargins left="0.23622047244094491" right="0.23622047244094491" top="0.74803149606299213" bottom="0.74803149606299213" header="0.31496062992125984" footer="0.31496062992125984"/>
  <pageSetup paperSize="9" scale="53"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D6C3-39DE-45DC-AD96-58B5DB1CF011}">
  <sheetPr codeName="Blad9"/>
  <dimension ref="A1:AH240"/>
  <sheetViews>
    <sheetView showGridLines="0" showRuler="0" zoomScaleNormal="10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600000000000001">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600000000000001">
      <c r="C9" s="7" t="s">
        <v>320</v>
      </c>
      <c r="D9" s="256" t="str">
        <f>IF(Project!$C$18="","",Project!$C$18)</f>
        <v/>
      </c>
      <c r="E9" s="257"/>
      <c r="F9" s="257"/>
      <c r="G9" s="258"/>
      <c r="S9" s="103" t="s">
        <v>252</v>
      </c>
      <c r="T9" s="103">
        <f>IF(ISERROR(SEARCH("Biotech Booster",D9)),0,1)</f>
        <v>0</v>
      </c>
      <c r="X9" s="102"/>
      <c r="Y9" s="65"/>
    </row>
    <row r="10" spans="1:31">
      <c r="C10" s="7" t="s">
        <v>11</v>
      </c>
      <c r="D10" s="246" t="str">
        <f>IF(Project!$E$18="","",Project!$E$18)</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270</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600000000000001">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600000000000001">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IF($T$6=1,IF(Check!C46&lt;&gt;"",Check!C46,Check!C45),IF($T$6=2,IF(Check!C44&lt;&gt;"",Check!C44,Check!C43),""))</f>
        <v>0</v>
      </c>
      <c r="E79" s="188">
        <f>IF($T$6=1,IF(Check!D46&lt;&gt;"",Check!D46,Check!D45),IF($T$6=2,IF(Check!D44&lt;&gt;"",Check!D44,Check!D43),""))</f>
        <v>0</v>
      </c>
      <c r="F79" s="188">
        <f>IF($T$6=1,IF(Check!E46&lt;&gt;"",Check!E46,Check!E45),IF($T$6=2,IF(Check!E44&lt;&gt;"",Check!E44,Check!E43),""))</f>
        <v>0</v>
      </c>
      <c r="G79" s="188">
        <f>IF($T$6=1,IF(Check!F46&lt;&gt;"",Check!F46,Check!F45),IF($T$6=2,IF(Check!F44&lt;&gt;"",Check!F44,Check!F43),""))</f>
        <v>0</v>
      </c>
      <c r="H79" s="188">
        <f>IF($T$6=1,IF(Check!G46&lt;&gt;"",Check!G46,Check!G45),IF($T$6=2,IF(Check!G44&lt;&gt;"",Check!G44,Check!G43),""))</f>
        <v>0</v>
      </c>
      <c r="I79" s="188">
        <f>IF($T$6=1,IF(Check!H46&lt;&gt;"",Check!H46,Check!H45),IF($T$6=2,IF(Check!H44&lt;&gt;"",Check!H44,Check!H43),""))</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+Check!C50</f>
        <v>0</v>
      </c>
      <c r="E82" s="27">
        <f>+Check!D50</f>
        <v>0</v>
      </c>
      <c r="F82" s="27">
        <f>+Check!E50</f>
        <v>0</v>
      </c>
      <c r="G82" s="27">
        <f>+Check!F50</f>
        <v>0</v>
      </c>
      <c r="H82" s="27">
        <f>+Check!G50</f>
        <v>0</v>
      </c>
      <c r="I82" s="27">
        <f>+Check!H50</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600000000000001">
      <c r="A91" s="306" t="s">
        <v>107</v>
      </c>
      <c r="B91" s="307"/>
      <c r="C91" s="307"/>
      <c r="D91" s="307"/>
      <c r="E91" s="307"/>
      <c r="F91" s="307"/>
      <c r="G91" s="307"/>
      <c r="H91" s="307"/>
      <c r="I91" s="307"/>
      <c r="J91" s="307"/>
      <c r="V91" s="102"/>
      <c r="Y91" s="65"/>
    </row>
    <row r="92" spans="1:27" ht="18.600000000000001">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600000000000001"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600000000000001"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600000000000001">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600000000000001">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 t="shared" ref="D117:I117" si="24">SUMIFS($L$17:$L$26,$S$17:$S$26,D$115,$I$17:$I$26,"Temporary")</f>
        <v>0</v>
      </c>
      <c r="E117" s="68">
        <f t="shared" si="24"/>
        <v>0</v>
      </c>
      <c r="F117" s="68">
        <f t="shared" si="24"/>
        <v>0</v>
      </c>
      <c r="G117" s="68">
        <f t="shared" si="24"/>
        <v>0</v>
      </c>
      <c r="H117" s="68">
        <f t="shared" si="24"/>
        <v>0</v>
      </c>
      <c r="I117" s="68">
        <f t="shared" si="24"/>
        <v>0</v>
      </c>
      <c r="J117" s="34">
        <f t="shared" ref="J117:J118" si="25">SUM(D117:I117)</f>
        <v>0</v>
      </c>
    </row>
    <row r="118" spans="1:10">
      <c r="A118" s="7"/>
      <c r="B118" s="285" t="str">
        <f>IF($T$6=1,+Lijsten!$B$27,"Direct personnel costs")</f>
        <v>Direct personnel costs</v>
      </c>
      <c r="C118" s="286"/>
      <c r="D118" s="110">
        <f t="shared" ref="D118:I118" si="26">SUMIFS($L$17:$L$26,$S$17:$S$26,D$115,$I$17:$I$26,"Permanent")+SUMIFS($L$17:$L$26,$S$17:$S$26,D$115,$I$17:$I$26,"Employed")+SUMIFS($L$17:$L$26,$S$17:$S$26,D$115,$I$17:$I$26,"To be recruited")</f>
        <v>0</v>
      </c>
      <c r="E118" s="110">
        <f t="shared" si="26"/>
        <v>0</v>
      </c>
      <c r="F118" s="110">
        <f t="shared" si="26"/>
        <v>0</v>
      </c>
      <c r="G118" s="110">
        <f t="shared" si="26"/>
        <v>0</v>
      </c>
      <c r="H118" s="110">
        <f t="shared" si="26"/>
        <v>0</v>
      </c>
      <c r="I118" s="110">
        <f t="shared" si="26"/>
        <v>0</v>
      </c>
      <c r="J118" s="81">
        <f t="shared" si="25"/>
        <v>0</v>
      </c>
    </row>
    <row r="119" spans="1:10">
      <c r="A119" s="7"/>
      <c r="B119" s="279" t="s">
        <v>303</v>
      </c>
      <c r="C119" s="280"/>
      <c r="D119" s="70">
        <f>SUM(D117:D118)</f>
        <v>0</v>
      </c>
      <c r="E119" s="70">
        <f t="shared" ref="E119:J119" si="27">SUM(E117:E118)</f>
        <v>0</v>
      </c>
      <c r="F119" s="70">
        <f t="shared" si="27"/>
        <v>0</v>
      </c>
      <c r="G119" s="70">
        <f t="shared" si="27"/>
        <v>0</v>
      </c>
      <c r="H119" s="70">
        <f t="shared" si="27"/>
        <v>0</v>
      </c>
      <c r="I119" s="70">
        <f t="shared" si="27"/>
        <v>0</v>
      </c>
      <c r="J119" s="34">
        <f t="shared" si="27"/>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8">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8"/>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8"/>
        <v>0</v>
      </c>
    </row>
    <row r="123" spans="1:10">
      <c r="A123" s="7"/>
      <c r="B123" s="282" t="s">
        <v>304</v>
      </c>
      <c r="C123" s="283"/>
      <c r="D123" s="35">
        <f>SUM(D119:D122)</f>
        <v>0</v>
      </c>
      <c r="E123" s="35">
        <f t="shared" ref="E123:I123" si="29">SUM(E119:E122)</f>
        <v>0</v>
      </c>
      <c r="F123" s="35">
        <f t="shared" si="29"/>
        <v>0</v>
      </c>
      <c r="G123" s="35">
        <f t="shared" si="29"/>
        <v>0</v>
      </c>
      <c r="H123" s="35">
        <f t="shared" si="29"/>
        <v>0</v>
      </c>
      <c r="I123" s="35">
        <f t="shared" si="29"/>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30">IF($T$9=0,D$117,IF(AND($T$9=1,$T$6=2),0,D$117))</f>
        <v>0</v>
      </c>
      <c r="E128" s="68">
        <f t="shared" si="30"/>
        <v>0</v>
      </c>
      <c r="F128" s="68">
        <f t="shared" si="30"/>
        <v>0</v>
      </c>
      <c r="G128" s="68">
        <f t="shared" si="30"/>
        <v>0</v>
      </c>
      <c r="H128" s="68">
        <f t="shared" si="30"/>
        <v>0</v>
      </c>
      <c r="I128" s="68">
        <f t="shared" si="30"/>
        <v>0</v>
      </c>
      <c r="J128" s="34">
        <f t="shared" ref="J128:J131" si="31">SUM(D128:I128)</f>
        <v>0</v>
      </c>
    </row>
    <row r="129" spans="1:12">
      <c r="B129" s="285" t="str">
        <f>IF($T$6=1,+Lijsten!$B$27,"Direct personnel costs")</f>
        <v>Direct personnel costs</v>
      </c>
      <c r="C129" s="286"/>
      <c r="D129" s="68">
        <f t="shared" ref="D129:I129" si="32">IF($T$6=1,0,IF(AND($T$6=2,$T$9=0),D$118,0))</f>
        <v>0</v>
      </c>
      <c r="E129" s="68">
        <f t="shared" si="32"/>
        <v>0</v>
      </c>
      <c r="F129" s="68">
        <f t="shared" si="32"/>
        <v>0</v>
      </c>
      <c r="G129" s="68">
        <f t="shared" si="32"/>
        <v>0</v>
      </c>
      <c r="H129" s="68">
        <f t="shared" si="32"/>
        <v>0</v>
      </c>
      <c r="I129" s="68">
        <f t="shared" si="32"/>
        <v>0</v>
      </c>
      <c r="J129" s="44">
        <f t="shared" si="31"/>
        <v>0</v>
      </c>
      <c r="K129" s="112" t="str">
        <f>IF(AND(J118&lt;&gt;0,$T$6=1)," Note: Direct Personnel Costs Permanent Staff not eligible for POP projects.","")</f>
        <v/>
      </c>
    </row>
    <row r="130" spans="1:12">
      <c r="B130" s="279" t="s">
        <v>306</v>
      </c>
      <c r="C130" s="280"/>
      <c r="D130" s="70">
        <f>SUM(D128:D129)</f>
        <v>0</v>
      </c>
      <c r="E130" s="70">
        <f t="shared" ref="E130:I130" si="33">SUM(E128:E129)</f>
        <v>0</v>
      </c>
      <c r="F130" s="70">
        <f t="shared" si="33"/>
        <v>0</v>
      </c>
      <c r="G130" s="70">
        <f t="shared" si="33"/>
        <v>0</v>
      </c>
      <c r="H130" s="70">
        <f t="shared" si="33"/>
        <v>0</v>
      </c>
      <c r="I130" s="70">
        <f t="shared" si="33"/>
        <v>0</v>
      </c>
      <c r="J130" s="45">
        <f>SUM(J128:J129)</f>
        <v>0</v>
      </c>
      <c r="K130" s="112" t="str">
        <f>IF($T$9=1," Personnel costs Biotech Booster BV not eligible.","")</f>
        <v/>
      </c>
    </row>
    <row r="131" spans="1:12">
      <c r="B131" s="260" t="str">
        <f>+Lijsten!$B$28</f>
        <v>Instruments and Equipment</v>
      </c>
      <c r="C131" s="261"/>
      <c r="D131" s="68">
        <f>+D120</f>
        <v>0</v>
      </c>
      <c r="E131" s="68">
        <f t="shared" ref="E131:I132" si="34">+E120</f>
        <v>0</v>
      </c>
      <c r="F131" s="68">
        <f t="shared" si="34"/>
        <v>0</v>
      </c>
      <c r="G131" s="68">
        <f t="shared" si="34"/>
        <v>0</v>
      </c>
      <c r="H131" s="68">
        <f t="shared" si="34"/>
        <v>0</v>
      </c>
      <c r="I131" s="68">
        <f t="shared" si="34"/>
        <v>0</v>
      </c>
      <c r="J131" s="34">
        <f t="shared" si="31"/>
        <v>0</v>
      </c>
    </row>
    <row r="132" spans="1:12">
      <c r="B132" s="260" t="str">
        <f>+Lijsten!$B$29</f>
        <v>Materials and tools</v>
      </c>
      <c r="C132" s="261"/>
      <c r="D132" s="68">
        <f>+D121</f>
        <v>0</v>
      </c>
      <c r="E132" s="68">
        <f t="shared" si="34"/>
        <v>0</v>
      </c>
      <c r="F132" s="68">
        <f t="shared" si="34"/>
        <v>0</v>
      </c>
      <c r="G132" s="68">
        <f t="shared" si="34"/>
        <v>0</v>
      </c>
      <c r="H132" s="68">
        <f t="shared" si="34"/>
        <v>0</v>
      </c>
      <c r="I132" s="68">
        <f t="shared" si="34"/>
        <v>0</v>
      </c>
      <c r="J132" s="34">
        <f t="shared" ref="J132" si="35">SUM(D132:I132)</f>
        <v>0</v>
      </c>
    </row>
    <row r="133" spans="1:12">
      <c r="B133" s="260" t="str">
        <f>+Lijsten!$B$30</f>
        <v>Other goods, work and services</v>
      </c>
      <c r="C133" s="261"/>
      <c r="D133" s="68">
        <f t="shared" ref="D133:I133" si="36">+D122-IF($T$6=1,SUMIFS($L$49:$L$63,$S$49:$S$63,D$126,$T$49:$T$63,5),0)</f>
        <v>0</v>
      </c>
      <c r="E133" s="68">
        <f t="shared" si="36"/>
        <v>0</v>
      </c>
      <c r="F133" s="68">
        <f t="shared" si="36"/>
        <v>0</v>
      </c>
      <c r="G133" s="68">
        <f t="shared" si="36"/>
        <v>0</v>
      </c>
      <c r="H133" s="68">
        <f t="shared" si="36"/>
        <v>0</v>
      </c>
      <c r="I133" s="68">
        <f t="shared" si="36"/>
        <v>0</v>
      </c>
      <c r="J133" s="34">
        <f t="shared" ref="J133" si="37">SUM(D133:I133)</f>
        <v>0</v>
      </c>
    </row>
    <row r="134" spans="1:12">
      <c r="B134" s="282" t="s">
        <v>307</v>
      </c>
      <c r="C134" s="283"/>
      <c r="D134" s="35">
        <f t="shared" ref="D134:J134" si="38">SUM(D130:D133)</f>
        <v>0</v>
      </c>
      <c r="E134" s="35">
        <f t="shared" si="38"/>
        <v>0</v>
      </c>
      <c r="F134" s="35">
        <f t="shared" si="38"/>
        <v>0</v>
      </c>
      <c r="G134" s="35">
        <f t="shared" si="38"/>
        <v>0</v>
      </c>
      <c r="H134" s="35">
        <f t="shared" si="38"/>
        <v>0</v>
      </c>
      <c r="I134" s="35">
        <f t="shared" si="38"/>
        <v>0</v>
      </c>
      <c r="J134" s="35">
        <f t="shared" si="38"/>
        <v>0</v>
      </c>
    </row>
    <row r="135" spans="1:12">
      <c r="A135" s="7"/>
      <c r="B135" s="7"/>
      <c r="D135" s="191">
        <f t="shared" ref="D135:I135" si="39">IFERROR(IF($T$10&lt;&gt;"",$T$10&amp;D$126&amp;$T$12&amp;$T$13,0),0)</f>
        <v>0</v>
      </c>
      <c r="E135" s="191">
        <f t="shared" si="39"/>
        <v>0</v>
      </c>
      <c r="F135" s="191">
        <f t="shared" si="39"/>
        <v>0</v>
      </c>
      <c r="G135" s="191">
        <f t="shared" si="39"/>
        <v>0</v>
      </c>
      <c r="H135" s="191">
        <f t="shared" si="39"/>
        <v>0</v>
      </c>
      <c r="I135" s="191">
        <f t="shared" si="39"/>
        <v>0</v>
      </c>
      <c r="J135" s="14"/>
    </row>
    <row r="136" spans="1:12" ht="29.1">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89" t="s">
        <v>309</v>
      </c>
      <c r="K136" s="90" t="s">
        <v>310</v>
      </c>
      <c r="L136" s="65"/>
    </row>
    <row r="137" spans="1:12" hidden="1">
      <c r="A137" s="7"/>
      <c r="B137" s="36" t="s">
        <v>311</v>
      </c>
      <c r="C137" s="59"/>
      <c r="D137" s="60">
        <f t="shared" ref="D137:I137" si="40">ROUND(D136*D130,0)</f>
        <v>0</v>
      </c>
      <c r="E137" s="60">
        <f t="shared" si="40"/>
        <v>0</v>
      </c>
      <c r="F137" s="60">
        <f t="shared" si="40"/>
        <v>0</v>
      </c>
      <c r="G137" s="60">
        <f t="shared" si="40"/>
        <v>0</v>
      </c>
      <c r="H137" s="60">
        <f t="shared" si="40"/>
        <v>0</v>
      </c>
      <c r="I137" s="60">
        <f t="shared" si="40"/>
        <v>0</v>
      </c>
      <c r="J137" s="60">
        <f t="shared" ref="J137:J138" si="41">SUM(D137:I137)</f>
        <v>0</v>
      </c>
      <c r="K137" s="60">
        <f>IF($T$6=2,MIN($J$137,600000),$J$137)</f>
        <v>0</v>
      </c>
      <c r="L137" s="112" t="str">
        <f>IF($B$141="","","2)")</f>
        <v/>
      </c>
    </row>
    <row r="138" spans="1:12" hidden="1">
      <c r="A138" s="7"/>
      <c r="B138" s="36" t="s">
        <v>312</v>
      </c>
      <c r="C138" s="59"/>
      <c r="D138" s="60">
        <f t="shared" ref="D138:I138" si="42">ROUND(D136*SUM(D131:D133),0)</f>
        <v>0</v>
      </c>
      <c r="E138" s="60">
        <f t="shared" si="42"/>
        <v>0</v>
      </c>
      <c r="F138" s="60">
        <f t="shared" si="42"/>
        <v>0</v>
      </c>
      <c r="G138" s="60">
        <f t="shared" si="42"/>
        <v>0</v>
      </c>
      <c r="H138" s="60">
        <f t="shared" si="42"/>
        <v>0</v>
      </c>
      <c r="I138" s="60">
        <f t="shared" si="42"/>
        <v>0</v>
      </c>
      <c r="J138" s="60">
        <f t="shared" si="41"/>
        <v>0</v>
      </c>
      <c r="K138" s="60">
        <f>+J138</f>
        <v>0</v>
      </c>
      <c r="L138" s="65"/>
    </row>
    <row r="139" spans="1:12">
      <c r="A139" s="7"/>
      <c r="B139" s="61" t="s">
        <v>313</v>
      </c>
      <c r="C139" s="36"/>
      <c r="D139" s="192">
        <f>ROUND(SUM(D137:D138),0)</f>
        <v>0</v>
      </c>
      <c r="E139" s="192">
        <f t="shared" ref="E139:I139" si="43">ROUND(SUM(E137:E138),0)</f>
        <v>0</v>
      </c>
      <c r="F139" s="192">
        <f t="shared" si="43"/>
        <v>0</v>
      </c>
      <c r="G139" s="192">
        <f t="shared" si="43"/>
        <v>0</v>
      </c>
      <c r="H139" s="192">
        <f t="shared" si="43"/>
        <v>0</v>
      </c>
      <c r="I139" s="192">
        <f t="shared" si="43"/>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4">SUMIFS($J$17:$J$26,$S$17:$S$26,$T148,$I$17:$I$26,"Temporary")</f>
        <v>0</v>
      </c>
      <c r="E148" s="68">
        <f t="shared" ref="E148:E153" si="45">SUMIFS($J$17:$J$26,$S$17:$S$26,$T148,$I$17:$I$26,"Permanent")+SUMIFS($J$17:$J$26,$S$17:$S$26,$T148,$I$17:$I$26,"Employed")+SUMIFS($J$17:$J$26,$S$17:$S$26,$T148,$I$17:$I$26,"To be recruited")</f>
        <v>0</v>
      </c>
      <c r="F148" s="68">
        <f t="shared" ref="F148:F153" si="46">SUMIFS($J$31:$J$35,$S$31:$S$35,$T148)</f>
        <v>0</v>
      </c>
      <c r="G148" s="68">
        <f t="shared" ref="G148:G153" si="47">SUMIFS($J$40:$J$44,$S$40:$S$44,$T148)</f>
        <v>0</v>
      </c>
      <c r="H148" s="68">
        <f t="shared" ref="H148:H153" si="48">SUMIFS($J$49:$J$63,$S$49:$S$63,$T148)</f>
        <v>0</v>
      </c>
      <c r="I148" s="34">
        <f>SUM(D148:H148)</f>
        <v>0</v>
      </c>
      <c r="T148" s="65">
        <v>1</v>
      </c>
    </row>
    <row r="149" spans="1:20">
      <c r="A149" s="7"/>
      <c r="B149" s="7"/>
      <c r="C149" s="229" t="str">
        <f>Lijsten!$B$43</f>
        <v>Industrial Research (art.25 GBER)</v>
      </c>
      <c r="D149" s="68">
        <f t="shared" si="44"/>
        <v>0</v>
      </c>
      <c r="E149" s="68">
        <f t="shared" si="45"/>
        <v>0</v>
      </c>
      <c r="F149" s="68">
        <f t="shared" si="46"/>
        <v>0</v>
      </c>
      <c r="G149" s="68">
        <f t="shared" si="47"/>
        <v>0</v>
      </c>
      <c r="H149" s="68">
        <f t="shared" si="48"/>
        <v>0</v>
      </c>
      <c r="I149" s="34">
        <f t="shared" ref="I149:I153" si="49">SUM(D149:H149)</f>
        <v>0</v>
      </c>
      <c r="T149" s="65">
        <v>2</v>
      </c>
    </row>
    <row r="150" spans="1:20">
      <c r="A150" s="7"/>
      <c r="B150" s="7"/>
      <c r="C150" s="229" t="str">
        <f>Lijsten!$B$44</f>
        <v>Experimental Development (art.25 GBER)</v>
      </c>
      <c r="D150" s="68">
        <f t="shared" si="44"/>
        <v>0</v>
      </c>
      <c r="E150" s="68">
        <f t="shared" si="45"/>
        <v>0</v>
      </c>
      <c r="F150" s="68">
        <f t="shared" si="46"/>
        <v>0</v>
      </c>
      <c r="G150" s="68">
        <f t="shared" si="47"/>
        <v>0</v>
      </c>
      <c r="H150" s="68">
        <f t="shared" si="48"/>
        <v>0</v>
      </c>
      <c r="I150" s="34">
        <f t="shared" si="49"/>
        <v>0</v>
      </c>
      <c r="T150" s="65">
        <v>3</v>
      </c>
    </row>
    <row r="151" spans="1:20">
      <c r="A151" s="7"/>
      <c r="B151" s="7"/>
      <c r="C151" s="229" t="str">
        <f>Lijsten!$B$45</f>
        <v>Feasibility Studies (art.25 GBER)</v>
      </c>
      <c r="D151" s="68">
        <f t="shared" si="44"/>
        <v>0</v>
      </c>
      <c r="E151" s="68">
        <f t="shared" si="45"/>
        <v>0</v>
      </c>
      <c r="F151" s="68">
        <f t="shared" si="46"/>
        <v>0</v>
      </c>
      <c r="G151" s="68">
        <f t="shared" si="47"/>
        <v>0</v>
      </c>
      <c r="H151" s="68">
        <f t="shared" si="48"/>
        <v>0</v>
      </c>
      <c r="I151" s="34">
        <f t="shared" si="49"/>
        <v>0</v>
      </c>
      <c r="T151" s="65">
        <v>4</v>
      </c>
    </row>
    <row r="152" spans="1:20">
      <c r="A152" s="7"/>
      <c r="B152" s="7"/>
      <c r="C152" s="229" t="str">
        <f>Lijsten!$B$46</f>
        <v>Innovation Activity for SME (art.28 GBER)</v>
      </c>
      <c r="D152" s="68">
        <f t="shared" si="44"/>
        <v>0</v>
      </c>
      <c r="E152" s="68">
        <f t="shared" si="45"/>
        <v>0</v>
      </c>
      <c r="F152" s="68">
        <f t="shared" si="46"/>
        <v>0</v>
      </c>
      <c r="G152" s="68">
        <f t="shared" si="47"/>
        <v>0</v>
      </c>
      <c r="H152" s="68">
        <f t="shared" si="48"/>
        <v>0</v>
      </c>
      <c r="I152" s="34">
        <f t="shared" si="49"/>
        <v>0</v>
      </c>
      <c r="T152" s="65">
        <v>5</v>
      </c>
    </row>
    <row r="153" spans="1:20">
      <c r="A153" s="7"/>
      <c r="B153" s="7"/>
      <c r="C153" s="229" t="str">
        <f>Lijsten!$B$47</f>
        <v>Startup Activity (art.22 GBER)</v>
      </c>
      <c r="D153" s="68">
        <f t="shared" si="44"/>
        <v>0</v>
      </c>
      <c r="E153" s="68">
        <f t="shared" si="45"/>
        <v>0</v>
      </c>
      <c r="F153" s="68">
        <f t="shared" si="46"/>
        <v>0</v>
      </c>
      <c r="G153" s="68">
        <f t="shared" si="47"/>
        <v>0</v>
      </c>
      <c r="H153" s="68">
        <f t="shared" si="48"/>
        <v>0</v>
      </c>
      <c r="I153" s="34">
        <f t="shared" si="49"/>
        <v>0</v>
      </c>
      <c r="T153" s="65">
        <v>6</v>
      </c>
    </row>
    <row r="154" spans="1:20">
      <c r="A154" s="7"/>
      <c r="B154" s="7"/>
      <c r="C154" s="36" t="s">
        <v>287</v>
      </c>
      <c r="D154" s="33">
        <f>SUM(D148:D153)</f>
        <v>0</v>
      </c>
      <c r="E154" s="33">
        <f>SUM(E148:E153)</f>
        <v>0</v>
      </c>
      <c r="F154" s="33">
        <f t="shared" ref="F154:I154" si="50">SUM(F148:F153)</f>
        <v>0</v>
      </c>
      <c r="G154" s="33">
        <f t="shared" si="50"/>
        <v>0</v>
      </c>
      <c r="H154" s="33">
        <f t="shared" si="50"/>
        <v>0</v>
      </c>
      <c r="I154" s="35">
        <f t="shared" si="50"/>
        <v>0</v>
      </c>
    </row>
    <row r="155" spans="1:20">
      <c r="A155" s="7"/>
      <c r="B155" s="7"/>
    </row>
    <row r="156" spans="1:20">
      <c r="A156" s="7"/>
      <c r="B156" s="7"/>
      <c r="D156" s="298" t="s">
        <v>319</v>
      </c>
      <c r="E156" s="298"/>
      <c r="F156" s="298"/>
      <c r="G156" s="298"/>
      <c r="H156" s="298"/>
      <c r="I156" s="298"/>
    </row>
    <row r="157" spans="1:20" ht="43.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1">SUMIFS($K$17:$K$26,$S$17:$S$26,$T158,$I$17:$I$26,"Temporary")</f>
        <v>0</v>
      </c>
      <c r="E158" s="68">
        <f t="shared" ref="E158:E163" si="52">SUMIFS($K$17:$K$26,$S$17:$S$26,$T158,$I$17:$I$26,"Permanent")+SUMIFS($K$17:$K$26,$S$17:$S$26,$T158,$I$17:$I$26,"Employed")+SUMIFS($K$17:$K$26,$S$17:$S$26,$T158,$I$17:$I$26,"To be recruited")</f>
        <v>0</v>
      </c>
      <c r="F158" s="68">
        <f t="shared" ref="F158:F163" si="53">SUMIFS($K$31:$K$35,$S$31:$S$35,$T158)</f>
        <v>0</v>
      </c>
      <c r="G158" s="68">
        <f t="shared" ref="G158:G163" si="54">SUMIFS($K$40:$K$44,$S$40:$S$44,$T158)</f>
        <v>0</v>
      </c>
      <c r="H158" s="68">
        <f t="shared" ref="H158:H163" si="55">SUMIFS($K$49:$K$63,$S$49:$S$63,$T158)</f>
        <v>0</v>
      </c>
      <c r="I158" s="34">
        <f>SUM(D158:H158)</f>
        <v>0</v>
      </c>
      <c r="T158" s="65">
        <v>1</v>
      </c>
    </row>
    <row r="159" spans="1:20">
      <c r="A159" s="7"/>
      <c r="B159" s="7"/>
      <c r="C159" s="229" t="str">
        <f>Lijsten!$B$43</f>
        <v>Industrial Research (art.25 GBER)</v>
      </c>
      <c r="D159" s="68">
        <f t="shared" si="51"/>
        <v>0</v>
      </c>
      <c r="E159" s="68">
        <f t="shared" si="52"/>
        <v>0</v>
      </c>
      <c r="F159" s="68">
        <f t="shared" si="53"/>
        <v>0</v>
      </c>
      <c r="G159" s="68">
        <f t="shared" si="54"/>
        <v>0</v>
      </c>
      <c r="H159" s="68">
        <f t="shared" si="55"/>
        <v>0</v>
      </c>
      <c r="I159" s="34">
        <f t="shared" ref="I159:I163" si="56">SUM(D159:H159)</f>
        <v>0</v>
      </c>
      <c r="T159" s="65">
        <v>2</v>
      </c>
    </row>
    <row r="160" spans="1:20">
      <c r="A160" s="7"/>
      <c r="B160" s="7"/>
      <c r="C160" s="229" t="str">
        <f>Lijsten!$B$44</f>
        <v>Experimental Development (art.25 GBER)</v>
      </c>
      <c r="D160" s="68">
        <f t="shared" si="51"/>
        <v>0</v>
      </c>
      <c r="E160" s="68">
        <f t="shared" si="52"/>
        <v>0</v>
      </c>
      <c r="F160" s="68">
        <f t="shared" si="53"/>
        <v>0</v>
      </c>
      <c r="G160" s="68">
        <f t="shared" si="54"/>
        <v>0</v>
      </c>
      <c r="H160" s="68">
        <f t="shared" si="55"/>
        <v>0</v>
      </c>
      <c r="I160" s="34">
        <f t="shared" si="56"/>
        <v>0</v>
      </c>
      <c r="T160" s="65">
        <v>3</v>
      </c>
    </row>
    <row r="161" spans="1:20">
      <c r="A161" s="7"/>
      <c r="B161" s="7"/>
      <c r="C161" s="229" t="str">
        <f>Lijsten!$B$45</f>
        <v>Feasibility Studies (art.25 GBER)</v>
      </c>
      <c r="D161" s="68">
        <f t="shared" si="51"/>
        <v>0</v>
      </c>
      <c r="E161" s="68">
        <f t="shared" si="52"/>
        <v>0</v>
      </c>
      <c r="F161" s="68">
        <f t="shared" si="53"/>
        <v>0</v>
      </c>
      <c r="G161" s="68">
        <f t="shared" si="54"/>
        <v>0</v>
      </c>
      <c r="H161" s="68">
        <f t="shared" si="55"/>
        <v>0</v>
      </c>
      <c r="I161" s="34">
        <f t="shared" si="56"/>
        <v>0</v>
      </c>
      <c r="T161" s="65">
        <v>4</v>
      </c>
    </row>
    <row r="162" spans="1:20">
      <c r="A162" s="7"/>
      <c r="B162" s="7"/>
      <c r="C162" s="229" t="str">
        <f>Lijsten!$B$46</f>
        <v>Innovation Activity for SME (art.28 GBER)</v>
      </c>
      <c r="D162" s="68">
        <f t="shared" si="51"/>
        <v>0</v>
      </c>
      <c r="E162" s="68">
        <f t="shared" si="52"/>
        <v>0</v>
      </c>
      <c r="F162" s="68">
        <f t="shared" si="53"/>
        <v>0</v>
      </c>
      <c r="G162" s="68">
        <f t="shared" si="54"/>
        <v>0</v>
      </c>
      <c r="H162" s="68">
        <f t="shared" si="55"/>
        <v>0</v>
      </c>
      <c r="I162" s="34">
        <f t="shared" si="56"/>
        <v>0</v>
      </c>
      <c r="T162" s="65">
        <v>5</v>
      </c>
    </row>
    <row r="163" spans="1:20">
      <c r="A163" s="7"/>
      <c r="B163" s="7"/>
      <c r="C163" s="229" t="str">
        <f>Lijsten!$B$47</f>
        <v>Startup Activity (art.22 GBER)</v>
      </c>
      <c r="D163" s="68">
        <f t="shared" si="51"/>
        <v>0</v>
      </c>
      <c r="E163" s="68">
        <f t="shared" si="52"/>
        <v>0</v>
      </c>
      <c r="F163" s="68">
        <f t="shared" si="53"/>
        <v>0</v>
      </c>
      <c r="G163" s="68">
        <f t="shared" si="54"/>
        <v>0</v>
      </c>
      <c r="H163" s="68">
        <f t="shared" si="55"/>
        <v>0</v>
      </c>
      <c r="I163" s="34">
        <f t="shared" si="56"/>
        <v>0</v>
      </c>
      <c r="T163" s="65">
        <v>6</v>
      </c>
    </row>
    <row r="164" spans="1:20">
      <c r="A164" s="7"/>
      <c r="B164" s="7"/>
      <c r="C164" s="36" t="s">
        <v>287</v>
      </c>
      <c r="D164" s="33">
        <f>SUM(D158:D163)</f>
        <v>0</v>
      </c>
      <c r="E164" s="33">
        <f t="shared" ref="E164:I164" si="57">SUM(E158:E163)</f>
        <v>0</v>
      </c>
      <c r="F164" s="33">
        <f t="shared" si="57"/>
        <v>0</v>
      </c>
      <c r="G164" s="33">
        <f t="shared" si="57"/>
        <v>0</v>
      </c>
      <c r="H164" s="33">
        <f t="shared" si="57"/>
        <v>0</v>
      </c>
      <c r="I164" s="35">
        <f t="shared" si="57"/>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8">SUMIFS($L$17:$L$26,$S$17:$S$26,$T168,$I$17:$I$26,"Temporary")</f>
        <v>0</v>
      </c>
      <c r="E168" s="68">
        <f t="shared" ref="E168:E173" si="59">SUMIFS($L$17:$L$26,$S$17:$S$26,$T168,$I$17:$I$26,"Permanent")+SUMIFS($L$17:$L$26,$S$17:$S$26,$T168,$I$17:$I$26,"Employed")+SUMIFS($L$17:$L$26,$S$17:$S$26,$T168,$I$17:$I$26,"To be recruited")</f>
        <v>0</v>
      </c>
      <c r="F168" s="68">
        <f t="shared" ref="F168:F173" si="60">SUMIFS($L$31:$L$35,$S$31:$S$35,$T168)</f>
        <v>0</v>
      </c>
      <c r="G168" s="68">
        <f t="shared" ref="G168:G173" si="61">SUMIFS($L$40:$L$44,$S$40:$S$44,$T168)</f>
        <v>0</v>
      </c>
      <c r="H168" s="68">
        <f t="shared" ref="H168:H173" si="62">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8"/>
        <v>0</v>
      </c>
      <c r="E169" s="68">
        <f t="shared" si="59"/>
        <v>0</v>
      </c>
      <c r="F169" s="68">
        <f t="shared" si="60"/>
        <v>0</v>
      </c>
      <c r="G169" s="68">
        <f t="shared" si="61"/>
        <v>0</v>
      </c>
      <c r="H169" s="68">
        <f t="shared" si="62"/>
        <v>0</v>
      </c>
      <c r="I169" s="34">
        <f t="shared" ref="I169:I173" si="63">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8"/>
        <v>0</v>
      </c>
      <c r="E170" s="68">
        <f t="shared" si="59"/>
        <v>0</v>
      </c>
      <c r="F170" s="68">
        <f t="shared" si="60"/>
        <v>0</v>
      </c>
      <c r="G170" s="68">
        <f t="shared" si="61"/>
        <v>0</v>
      </c>
      <c r="H170" s="68">
        <f t="shared" si="62"/>
        <v>0</v>
      </c>
      <c r="I170" s="34">
        <f t="shared" si="63"/>
        <v>0</v>
      </c>
      <c r="J170" s="14"/>
      <c r="K170" s="14"/>
      <c r="L170" s="14"/>
      <c r="M170" s="14"/>
      <c r="N170" s="14"/>
      <c r="O170" s="14"/>
      <c r="P170" s="14"/>
      <c r="Q170" s="14"/>
      <c r="R170" s="14"/>
      <c r="S170" s="179"/>
      <c r="T170" s="65">
        <v>3</v>
      </c>
    </row>
    <row r="171" spans="1:20">
      <c r="B171" s="277" t="str">
        <f>Lijsten!$B$45</f>
        <v>Feasibility Studies (art.25 GBER)</v>
      </c>
      <c r="C171" s="277"/>
      <c r="D171" s="68">
        <f t="shared" si="58"/>
        <v>0</v>
      </c>
      <c r="E171" s="68">
        <f t="shared" si="59"/>
        <v>0</v>
      </c>
      <c r="F171" s="68">
        <f t="shared" si="60"/>
        <v>0</v>
      </c>
      <c r="G171" s="68">
        <f t="shared" si="61"/>
        <v>0</v>
      </c>
      <c r="H171" s="68">
        <f t="shared" si="62"/>
        <v>0</v>
      </c>
      <c r="I171" s="34">
        <f t="shared" si="63"/>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8"/>
        <v>0</v>
      </c>
      <c r="E172" s="68">
        <f t="shared" si="59"/>
        <v>0</v>
      </c>
      <c r="F172" s="68">
        <f t="shared" si="60"/>
        <v>0</v>
      </c>
      <c r="G172" s="68">
        <f t="shared" si="61"/>
        <v>0</v>
      </c>
      <c r="H172" s="68">
        <f t="shared" si="62"/>
        <v>0</v>
      </c>
      <c r="I172" s="34">
        <f t="shared" si="63"/>
        <v>0</v>
      </c>
      <c r="J172" s="14"/>
      <c r="K172" s="14"/>
      <c r="L172" s="14"/>
      <c r="M172" s="14"/>
      <c r="N172" s="14"/>
      <c r="O172" s="14"/>
      <c r="P172" s="14"/>
      <c r="Q172" s="14"/>
      <c r="R172" s="14"/>
      <c r="S172" s="179"/>
      <c r="T172" s="65">
        <v>5</v>
      </c>
    </row>
    <row r="173" spans="1:20">
      <c r="B173" s="277" t="str">
        <f>Lijsten!$B$47</f>
        <v>Startup Activity (art.22 GBER)</v>
      </c>
      <c r="C173" s="277"/>
      <c r="D173" s="68">
        <f t="shared" si="58"/>
        <v>0</v>
      </c>
      <c r="E173" s="68">
        <f t="shared" si="59"/>
        <v>0</v>
      </c>
      <c r="F173" s="68">
        <f t="shared" si="60"/>
        <v>0</v>
      </c>
      <c r="G173" s="68">
        <f t="shared" si="61"/>
        <v>0</v>
      </c>
      <c r="H173" s="68">
        <f t="shared" si="62"/>
        <v>0</v>
      </c>
      <c r="I173" s="34">
        <f t="shared" si="63"/>
        <v>0</v>
      </c>
      <c r="J173" s="14"/>
      <c r="K173" s="14"/>
      <c r="L173" s="14"/>
      <c r="M173" s="14"/>
      <c r="N173" s="14"/>
      <c r="O173" s="14"/>
      <c r="P173" s="14"/>
      <c r="Q173" s="14"/>
      <c r="R173" s="14"/>
      <c r="S173" s="179"/>
      <c r="T173" s="65">
        <v>6</v>
      </c>
    </row>
    <row r="174" spans="1:20">
      <c r="B174" s="278" t="s">
        <v>287</v>
      </c>
      <c r="C174" s="278"/>
      <c r="D174" s="33">
        <f>SUM(D168:D173)</f>
        <v>0</v>
      </c>
      <c r="E174" s="33">
        <f t="shared" ref="E174:H174" si="64">SUM(E168:E173)</f>
        <v>0</v>
      </c>
      <c r="F174" s="33">
        <f t="shared" si="64"/>
        <v>0</v>
      </c>
      <c r="G174" s="33">
        <f t="shared" si="64"/>
        <v>0</v>
      </c>
      <c r="H174" s="33">
        <f t="shared" si="64"/>
        <v>0</v>
      </c>
      <c r="I174" s="35">
        <f t="shared" ref="I174" si="65">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VzTBzRytkQj0bl6iALCWsLLmmEpzAh6MjWX8Y+CSTC1zrv0vq5VitTJ4rInCYsLd/utqynaMqVTLVALGK+Q3mQ==" saltValue="W3sNa1Fj/ch3DZ2ashEWtw==" spinCount="100000" sheet="1" objects="1" scenarios="1"/>
  <mergeCells count="93">
    <mergeCell ref="D25:G25"/>
    <mergeCell ref="D26:G26"/>
    <mergeCell ref="D48:H48"/>
    <mergeCell ref="D40:I40"/>
    <mergeCell ref="D41:I41"/>
    <mergeCell ref="D43:I43"/>
    <mergeCell ref="D44:I44"/>
    <mergeCell ref="D24:G24"/>
    <mergeCell ref="D5:E5"/>
    <mergeCell ref="F5:G5"/>
    <mergeCell ref="D6:G6"/>
    <mergeCell ref="A1:L1"/>
    <mergeCell ref="A2:L2"/>
    <mergeCell ref="B122:C122"/>
    <mergeCell ref="D7:G7"/>
    <mergeCell ref="D9:G9"/>
    <mergeCell ref="D16:G16"/>
    <mergeCell ref="D17:G17"/>
    <mergeCell ref="D35:I35"/>
    <mergeCell ref="D30:I30"/>
    <mergeCell ref="D31:I31"/>
    <mergeCell ref="D32:I32"/>
    <mergeCell ref="D34:I34"/>
    <mergeCell ref="D18:G18"/>
    <mergeCell ref="D19:G19"/>
    <mergeCell ref="D20:G20"/>
    <mergeCell ref="D21:G21"/>
    <mergeCell ref="D22:G22"/>
    <mergeCell ref="D23:G23"/>
    <mergeCell ref="B167:C167"/>
    <mergeCell ref="B170:C170"/>
    <mergeCell ref="B171:C171"/>
    <mergeCell ref="D166:I166"/>
    <mergeCell ref="D49:H49"/>
    <mergeCell ref="D50:H50"/>
    <mergeCell ref="D51:H51"/>
    <mergeCell ref="D52:H52"/>
    <mergeCell ref="D53:H53"/>
    <mergeCell ref="A91:J91"/>
    <mergeCell ref="A92:J92"/>
    <mergeCell ref="D55:H55"/>
    <mergeCell ref="D56:H56"/>
    <mergeCell ref="D62:H62"/>
    <mergeCell ref="D63:H63"/>
    <mergeCell ref="B127:C127"/>
    <mergeCell ref="B116:C116"/>
    <mergeCell ref="A102:J102"/>
    <mergeCell ref="D39:I39"/>
    <mergeCell ref="B123:C123"/>
    <mergeCell ref="B174:C174"/>
    <mergeCell ref="B168:C168"/>
    <mergeCell ref="B172:C172"/>
    <mergeCell ref="B173:C173"/>
    <mergeCell ref="B134:C134"/>
    <mergeCell ref="B129:C129"/>
    <mergeCell ref="B130:C130"/>
    <mergeCell ref="B131:C131"/>
    <mergeCell ref="B132:C132"/>
    <mergeCell ref="B133:C133"/>
    <mergeCell ref="B128:C128"/>
    <mergeCell ref="B136:C136"/>
    <mergeCell ref="A99:J99"/>
    <mergeCell ref="A101:J101"/>
    <mergeCell ref="A68:L68"/>
    <mergeCell ref="B169:C169"/>
    <mergeCell ref="D10:G10"/>
    <mergeCell ref="B120:C120"/>
    <mergeCell ref="B121:C121"/>
    <mergeCell ref="B73:J73"/>
    <mergeCell ref="B110:C110"/>
    <mergeCell ref="B82:C82"/>
    <mergeCell ref="B80:C80"/>
    <mergeCell ref="B75:C75"/>
    <mergeCell ref="B76:C76"/>
    <mergeCell ref="B78:C78"/>
    <mergeCell ref="B79:C79"/>
    <mergeCell ref="B77:C77"/>
    <mergeCell ref="D146:I146"/>
    <mergeCell ref="D156:I156"/>
    <mergeCell ref="A69:L69"/>
    <mergeCell ref="D54:H54"/>
    <mergeCell ref="B119:C119"/>
    <mergeCell ref="B117:C117"/>
    <mergeCell ref="B118:C118"/>
    <mergeCell ref="B108:C108"/>
    <mergeCell ref="B109:C109"/>
    <mergeCell ref="B111:C111"/>
    <mergeCell ref="B105:C105"/>
    <mergeCell ref="B106:C106"/>
    <mergeCell ref="B107:C107"/>
    <mergeCell ref="B81:C81"/>
    <mergeCell ref="A96:J96"/>
    <mergeCell ref="A98:J98"/>
  </mergeCells>
  <conditionalFormatting sqref="B17:C26 B31:C35 B40:C44 B49:C63">
    <cfRule type="expression" dxfId="97" priority="34">
      <formula>AND($L17&gt;0,B17="")</formula>
    </cfRule>
  </conditionalFormatting>
  <conditionalFormatting sqref="B76:J77 B81:J81">
    <cfRule type="expression" dxfId="96" priority="21">
      <formula>$T$6=2</formula>
    </cfRule>
  </conditionalFormatting>
  <conditionalFormatting sqref="B106:J106 B110:J110">
    <cfRule type="expression" dxfId="95" priority="22">
      <formula>$T$6=2</formula>
    </cfRule>
  </conditionalFormatting>
  <conditionalFormatting sqref="I175:I176">
    <cfRule type="cellIs" dxfId="94" priority="29" operator="notEqual">
      <formula>0</formula>
    </cfRule>
  </conditionalFormatting>
  <conditionalFormatting sqref="J135">
    <cfRule type="cellIs" dxfId="93" priority="162" operator="notEqual">
      <formula>0</formula>
    </cfRule>
  </conditionalFormatting>
  <conditionalFormatting sqref="J155">
    <cfRule type="cellIs" dxfId="92" priority="1" operator="notEqual">
      <formula>0</formula>
    </cfRule>
  </conditionalFormatting>
  <conditionalFormatting sqref="O166:O174 S166:S174">
    <cfRule type="cellIs" dxfId="91" priority="27" operator="notEqual">
      <formula>0</formula>
    </cfRule>
  </conditionalFormatting>
  <dataValidations count="5">
    <dataValidation type="list" allowBlank="1" showInputMessage="1" showErrorMessage="1" sqref="B31:B35 B49:B63 B40:B44 B17:B26" xr:uid="{4D474D6F-56BF-44F2-BB26-2634A9D7B413}">
      <formula1>OFFSET($B$228,,,COUNTIF($B$228:$B$237,"?*"))</formula1>
    </dataValidation>
    <dataValidation type="whole" allowBlank="1" showInputMessage="1" showErrorMessage="1" sqref="R85" xr:uid="{527AB168-6E2C-4F1D-9A39-C81A12CDE862}">
      <formula1>0</formula1>
      <formula2>#REF!</formula2>
    </dataValidation>
    <dataValidation type="list" allowBlank="1" showInputMessage="1" showErrorMessage="1" sqref="I17:I26" xr:uid="{0FB1E618-832F-40CA-A74E-B6129BBC0ED4}">
      <formula1>$B$220:$B$221</formula1>
    </dataValidation>
    <dataValidation type="list" allowBlank="1" showInputMessage="1" showErrorMessage="1" sqref="I49:I63" xr:uid="{DFD3735F-DC15-4A92-AE60-F553109F5AA8}">
      <formula1>$B$224:$B$225</formula1>
    </dataValidation>
    <dataValidation type="list" allowBlank="1" showInputMessage="1" showErrorMessage="1" sqref="C31:C35 C40:C44 C17:C26 C49:C63" xr:uid="{27F9639C-8BD2-4D09-B05F-75E58ECA45AF}">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7"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DCE29-1DDE-4B03-B8CC-C894830A568C}">
  <sheetPr codeName="Blad10"/>
  <dimension ref="A1:AH240"/>
  <sheetViews>
    <sheetView showGridLines="0" showRuler="0" zoomScaleNormal="10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600000000000001">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600000000000001">
      <c r="C9" s="7" t="s">
        <v>320</v>
      </c>
      <c r="D9" s="256" t="str">
        <f>IF(Project!$C$19="","",Project!$C$19)</f>
        <v/>
      </c>
      <c r="E9" s="257"/>
      <c r="F9" s="257"/>
      <c r="G9" s="258"/>
      <c r="S9" s="103" t="s">
        <v>252</v>
      </c>
      <c r="T9" s="103">
        <f>IF(ISERROR(SEARCH("Biotech Booster",D9)),0,1)</f>
        <v>0</v>
      </c>
      <c r="X9" s="102"/>
      <c r="Y9" s="65"/>
    </row>
    <row r="10" spans="1:31">
      <c r="C10" s="7" t="s">
        <v>11</v>
      </c>
      <c r="D10" s="246" t="str">
        <f>IF(Project!$E$19="","",Project!$E$19)</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270</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600000000000001">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600000000000001">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IF($T$6=1,IF(Check!C58&lt;&gt;"",Check!C58,Check!C57),IF($T$6=2,IF(Check!C56&lt;&gt;"",Check!C56,Check!C55),""))</f>
        <v>0</v>
      </c>
      <c r="E79" s="188">
        <f>IF($T$6=1,IF(Check!D58&lt;&gt;"",Check!D58,Check!D57),IF($T$6=2,IF(Check!D56&lt;&gt;"",Check!D56,Check!D55),""))</f>
        <v>0</v>
      </c>
      <c r="F79" s="188">
        <f>IF($T$6=1,IF(Check!E58&lt;&gt;"",Check!E58,Check!E57),IF($T$6=2,IF(Check!E56&lt;&gt;"",Check!E56,Check!E55),""))</f>
        <v>0</v>
      </c>
      <c r="G79" s="188">
        <f>IF($T$6=1,IF(Check!F58&lt;&gt;"",Check!F58,Check!F57),IF($T$6=2,IF(Check!F56&lt;&gt;"",Check!F56,Check!F55),""))</f>
        <v>0</v>
      </c>
      <c r="H79" s="188">
        <f>IF($T$6=1,IF(Check!G58&lt;&gt;"",Check!G58,Check!G57),IF($T$6=2,IF(Check!G56&lt;&gt;"",Check!G56,Check!G55),""))</f>
        <v>0</v>
      </c>
      <c r="I79" s="188">
        <f>IF($T$6=1,IF(Check!H58&lt;&gt;"",Check!H58,Check!H57),IF($T$6=2,IF(Check!H56&lt;&gt;"",Check!H56,Check!H55),""))</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+Check!C62</f>
        <v>0</v>
      </c>
      <c r="E82" s="27">
        <f>+Check!D62</f>
        <v>0</v>
      </c>
      <c r="F82" s="27">
        <f>+Check!E62</f>
        <v>0</v>
      </c>
      <c r="G82" s="27">
        <f>+Check!F62</f>
        <v>0</v>
      </c>
      <c r="H82" s="27">
        <f>+Check!G62</f>
        <v>0</v>
      </c>
      <c r="I82" s="27">
        <f>+Check!H62</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600000000000001">
      <c r="A91" s="306" t="s">
        <v>107</v>
      </c>
      <c r="B91" s="307"/>
      <c r="C91" s="307"/>
      <c r="D91" s="307"/>
      <c r="E91" s="307"/>
      <c r="F91" s="307"/>
      <c r="G91" s="307"/>
      <c r="H91" s="307"/>
      <c r="I91" s="307"/>
      <c r="J91" s="307"/>
      <c r="V91" s="102"/>
      <c r="Y91" s="65"/>
    </row>
    <row r="92" spans="1:27" ht="18.600000000000001">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600000000000001"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600000000000001"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600000000000001">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600000000000001">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9.1">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w3g/UNyXzUXXIT5mpjraiyELMjft3CY/8r/2Cbn4iTDxBaqOGVw2QO7z989itOVwzTcuz67v74ASU42FaHYHxg==" saltValue="vuViiTFZhgknvIZMLCXA5Q=="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90" priority="32">
      <formula>AND($L17&gt;0,B17="")</formula>
    </cfRule>
  </conditionalFormatting>
  <conditionalFormatting sqref="B76:J77 B81:J81">
    <cfRule type="expression" dxfId="89" priority="19">
      <formula>$T$6=2</formula>
    </cfRule>
  </conditionalFormatting>
  <conditionalFormatting sqref="B106:J106 B110:J110">
    <cfRule type="expression" dxfId="88" priority="20">
      <formula>$T$6=2</formula>
    </cfRule>
  </conditionalFormatting>
  <conditionalFormatting sqref="I175:I176">
    <cfRule type="cellIs" dxfId="87" priority="27" operator="notEqual">
      <formula>0</formula>
    </cfRule>
  </conditionalFormatting>
  <conditionalFormatting sqref="J135">
    <cfRule type="cellIs" dxfId="86" priority="112" operator="notEqual">
      <formula>0</formula>
    </cfRule>
  </conditionalFormatting>
  <conditionalFormatting sqref="J155">
    <cfRule type="cellIs" dxfId="85" priority="1" operator="notEqual">
      <formula>0</formula>
    </cfRule>
  </conditionalFormatting>
  <conditionalFormatting sqref="O166:O174 S166:S174">
    <cfRule type="cellIs" dxfId="84" priority="25" operator="notEqual">
      <formula>0</formula>
    </cfRule>
  </conditionalFormatting>
  <dataValidations count="5">
    <dataValidation type="list" allowBlank="1" showInputMessage="1" showErrorMessage="1" sqref="B31:B35 B49:B63 B17:B26 B40:B44" xr:uid="{6724755B-1DAB-4764-B91C-0144BB3DE843}">
      <formula1>OFFSET($B$228,,,COUNTIF($B$228:$B$237,"?*"))</formula1>
    </dataValidation>
    <dataValidation type="whole" allowBlank="1" showInputMessage="1" showErrorMessage="1" sqref="R85" xr:uid="{419BBB39-06B2-48CC-8C1A-DA7395150049}">
      <formula1>0</formula1>
      <formula2>#REF!</formula2>
    </dataValidation>
    <dataValidation type="list" allowBlank="1" showInputMessage="1" showErrorMessage="1" sqref="I17:I26" xr:uid="{1CFA39D8-B366-4698-9502-26D2631E71AE}">
      <formula1>$B$220:$B$221</formula1>
    </dataValidation>
    <dataValidation type="list" allowBlank="1" showInputMessage="1" showErrorMessage="1" sqref="I49:I63" xr:uid="{AA8DFB2C-A3C4-4815-96DC-98873798185F}">
      <formula1>$B$224:$B$225</formula1>
    </dataValidation>
    <dataValidation type="list" allowBlank="1" showInputMessage="1" showErrorMessage="1" sqref="C40:C44 C31:C35 C17:C26 C49:C63" xr:uid="{0015E8AE-612E-48F0-898D-644CF5E25DBA}">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08188-4AE7-46FA-B83C-7493C3041E84}">
  <sheetPr codeName="Blad11"/>
  <dimension ref="A1:AH240"/>
  <sheetViews>
    <sheetView showGridLines="0" showRuler="0" topLeftCell="A23"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600000000000001">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600000000000001">
      <c r="C9" s="7" t="s">
        <v>320</v>
      </c>
      <c r="D9" s="256" t="str">
        <f>IF(Project!$C$20="","",Project!$C$20)</f>
        <v/>
      </c>
      <c r="E9" s="257"/>
      <c r="F9" s="257"/>
      <c r="G9" s="258"/>
      <c r="S9" s="103" t="s">
        <v>252</v>
      </c>
      <c r="T9" s="103">
        <f>IF(ISERROR(SEARCH("Biotech Booster",D9)),0,1)</f>
        <v>0</v>
      </c>
      <c r="X9" s="102"/>
      <c r="Y9" s="65"/>
    </row>
    <row r="10" spans="1:31">
      <c r="C10" s="7" t="s">
        <v>11</v>
      </c>
      <c r="D10" s="246" t="str">
        <f>IF(Project!$E$20="","",Project!$E$20)</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600000000000001">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600000000000001">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IF($T$6=1,IF(Check!C70&lt;&gt;"",Check!C70,Check!C69),IF($T$6=2,IF(Check!C68&lt;&gt;"",Check!C68,Check!C67),""))</f>
        <v>0</v>
      </c>
      <c r="E79" s="188">
        <f>IF($T$6=1,IF(Check!D70&lt;&gt;"",Check!D70,Check!D69),IF($T$6=2,IF(Check!D68&lt;&gt;"",Check!D68,Check!D67),""))</f>
        <v>0</v>
      </c>
      <c r="F79" s="188">
        <f>IF($T$6=1,IF(Check!E70&lt;&gt;"",Check!E70,Check!E69),IF($T$6=2,IF(Check!E68&lt;&gt;"",Check!E68,Check!E67),""))</f>
        <v>0</v>
      </c>
      <c r="G79" s="188">
        <f>IF($T$6=1,IF(Check!F70&lt;&gt;"",Check!F70,Check!F69),IF($T$6=2,IF(Check!F68&lt;&gt;"",Check!F68,Check!F67),""))</f>
        <v>0</v>
      </c>
      <c r="H79" s="188">
        <f>IF($T$6=1,IF(Check!G70&lt;&gt;"",Check!G70,Check!G69),IF($T$6=2,IF(Check!G68&lt;&gt;"",Check!G68,Check!G67),""))</f>
        <v>0</v>
      </c>
      <c r="I79" s="188">
        <f>IF($T$6=1,IF(Check!H70&lt;&gt;"",Check!H70,Check!H69),IF($T$6=2,IF(Check!H68&lt;&gt;"",Check!H68,Check!H67),""))</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+Check!C74</f>
        <v>0</v>
      </c>
      <c r="E82" s="27">
        <f>+Check!D74</f>
        <v>0</v>
      </c>
      <c r="F82" s="27">
        <f>+Check!E74</f>
        <v>0</v>
      </c>
      <c r="G82" s="27">
        <f>+Check!F74</f>
        <v>0</v>
      </c>
      <c r="H82" s="27">
        <f>+Check!G74</f>
        <v>0</v>
      </c>
      <c r="I82" s="27">
        <f>+Check!H74</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600000000000001">
      <c r="A91" s="306" t="s">
        <v>107</v>
      </c>
      <c r="B91" s="307"/>
      <c r="C91" s="307"/>
      <c r="D91" s="307"/>
      <c r="E91" s="307"/>
      <c r="F91" s="307"/>
      <c r="G91" s="307"/>
      <c r="H91" s="307"/>
      <c r="I91" s="307"/>
      <c r="J91" s="307"/>
      <c r="V91" s="102"/>
      <c r="Y91" s="65"/>
    </row>
    <row r="92" spans="1:27" ht="18.600000000000001">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600000000000001"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600000000000001"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600000000000001">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600000000000001">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9.1">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71iGrRSFLpYpKtrnHBe/AQFl1jzajED2F+Uvi3SlKjYzbet4Wqof8I0uBW8XD9IgclSCCEQIj0ICLHbIqnuDvg==" saltValue="i0EcAc8iozmGtNCqCG2umA=="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83" priority="31">
      <formula>AND($L17&gt;0,B17="")</formula>
    </cfRule>
  </conditionalFormatting>
  <conditionalFormatting sqref="B76:J77 B81:J81">
    <cfRule type="expression" dxfId="82" priority="18">
      <formula>$T$6=2</formula>
    </cfRule>
  </conditionalFormatting>
  <conditionalFormatting sqref="B106:J106 B110:J110">
    <cfRule type="expression" dxfId="81" priority="19">
      <formula>$T$6=2</formula>
    </cfRule>
  </conditionalFormatting>
  <conditionalFormatting sqref="I175:I176">
    <cfRule type="cellIs" dxfId="80" priority="26" operator="notEqual">
      <formula>0</formula>
    </cfRule>
  </conditionalFormatting>
  <conditionalFormatting sqref="J135">
    <cfRule type="cellIs" dxfId="79" priority="103" operator="notEqual">
      <formula>0</formula>
    </cfRule>
  </conditionalFormatting>
  <conditionalFormatting sqref="J155">
    <cfRule type="cellIs" dxfId="78" priority="1" operator="notEqual">
      <formula>0</formula>
    </cfRule>
  </conditionalFormatting>
  <conditionalFormatting sqref="O166:O174 S166:S174">
    <cfRule type="cellIs" dxfId="77" priority="24" operator="notEqual">
      <formula>0</formula>
    </cfRule>
  </conditionalFormatting>
  <dataValidations count="5">
    <dataValidation type="list" allowBlank="1" showInputMessage="1" showErrorMessage="1" sqref="B31:B35 B49:B63 B17:B26 B40:B44" xr:uid="{DFF728F9-0420-4029-89D1-C0565C2B8F10}">
      <formula1>OFFSET($B$228,,,COUNTIF($B$228:$B$237,"?*"))</formula1>
    </dataValidation>
    <dataValidation type="whole" allowBlank="1" showInputMessage="1" showErrorMessage="1" sqref="R85" xr:uid="{59326D58-7F7C-443B-B8C3-855F838BBCDC}">
      <formula1>0</formula1>
      <formula2>#REF!</formula2>
    </dataValidation>
    <dataValidation type="list" allowBlank="1" showInputMessage="1" showErrorMessage="1" sqref="I17:I26" xr:uid="{2F0EF13C-EF2F-47AA-BC36-29792F2CFF70}">
      <formula1>$B$220:$B$221</formula1>
    </dataValidation>
    <dataValidation type="list" allowBlank="1" showInputMessage="1" showErrorMessage="1" sqref="I49:I63" xr:uid="{EEA7C4AF-3832-45C9-B769-6B392CF112C1}">
      <formula1>$B$224:$B$225</formula1>
    </dataValidation>
    <dataValidation type="list" allowBlank="1" showInputMessage="1" showErrorMessage="1" sqref="C40:C44 C31:C35 C17:C26 C49:C63" xr:uid="{3C29DD65-BB08-4B48-A9D2-F93DC32CDAAE}">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13B02-488F-44F9-B4CF-7F98E80E5066}">
  <sheetPr codeName="Blad12"/>
  <dimension ref="A1:AH240"/>
  <sheetViews>
    <sheetView showGridLines="0" showRuler="0" topLeftCell="A17"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600000000000001">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600000000000001">
      <c r="C9" s="7" t="s">
        <v>320</v>
      </c>
      <c r="D9" s="256" t="str">
        <f>IF(Project!$C$21="","",Project!$C$21)</f>
        <v/>
      </c>
      <c r="E9" s="257"/>
      <c r="F9" s="257"/>
      <c r="G9" s="258"/>
      <c r="S9" s="103" t="s">
        <v>252</v>
      </c>
      <c r="T9" s="103">
        <f>IF(ISERROR(SEARCH("Biotech Booster",D9)),0,1)</f>
        <v>0</v>
      </c>
      <c r="X9" s="102"/>
      <c r="Y9" s="65"/>
    </row>
    <row r="10" spans="1:31">
      <c r="C10" s="7" t="s">
        <v>11</v>
      </c>
      <c r="D10" s="246" t="str">
        <f>IF(Project!$E$21="","",Project!$E$21)</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600000000000001">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600000000000001">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IF($T$6=1,IF(Check!C82&lt;&gt;"",Check!C82,Check!C81),IF($T$6=2,IF(Check!C80&lt;&gt;"",Check!C80,Check!C79),""))</f>
        <v>0</v>
      </c>
      <c r="E79" s="188">
        <f>IF($T$6=1,IF(Check!D82&lt;&gt;"",Check!D82,Check!D81),IF($T$6=2,IF(Check!D80&lt;&gt;"",Check!D80,Check!D79),""))</f>
        <v>0</v>
      </c>
      <c r="F79" s="188">
        <f>IF($T$6=1,IF(Check!E82&lt;&gt;"",Check!E82,Check!E81),IF($T$6=2,IF(Check!E80&lt;&gt;"",Check!E80,Check!E79),""))</f>
        <v>0</v>
      </c>
      <c r="G79" s="188">
        <f>IF($T$6=1,IF(Check!F82&lt;&gt;"",Check!F82,Check!F81),IF($T$6=2,IF(Check!F80&lt;&gt;"",Check!F80,Check!F79),""))</f>
        <v>0</v>
      </c>
      <c r="H79" s="188">
        <f>IF($T$6=1,IF(Check!G82&lt;&gt;"",Check!G82,Check!G81),IF($T$6=2,IF(Check!G80&lt;&gt;"",Check!G80,Check!G79),""))</f>
        <v>0</v>
      </c>
      <c r="I79" s="188">
        <f>IF($T$6=1,IF(Check!H82&lt;&gt;"",Check!H82,Check!H81),IF($T$6=2,IF(Check!H80&lt;&gt;"",Check!H80,Check!H79),""))</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+Check!C86</f>
        <v>0</v>
      </c>
      <c r="E82" s="27">
        <f>+Check!D86</f>
        <v>0</v>
      </c>
      <c r="F82" s="27">
        <f>+Check!E86</f>
        <v>0</v>
      </c>
      <c r="G82" s="27">
        <f>+Check!F86</f>
        <v>0</v>
      </c>
      <c r="H82" s="27">
        <f>+Check!G86</f>
        <v>0</v>
      </c>
      <c r="I82" s="27">
        <f>+Check!H86</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600000000000001">
      <c r="A91" s="306" t="s">
        <v>107</v>
      </c>
      <c r="B91" s="307"/>
      <c r="C91" s="307"/>
      <c r="D91" s="307"/>
      <c r="E91" s="307"/>
      <c r="F91" s="307"/>
      <c r="G91" s="307"/>
      <c r="H91" s="307"/>
      <c r="I91" s="307"/>
      <c r="J91" s="307"/>
      <c r="V91" s="102"/>
      <c r="Y91" s="65"/>
    </row>
    <row r="92" spans="1:27" ht="18.600000000000001">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600000000000001"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600000000000001"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600000000000001">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600000000000001">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9.1">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dIFJ3fk/noRiUhkCMSvXmQO3IhznEl80SVuYtH9UYqoPrUPk6ED0NeKj7KbElLa+ueuGnTFH+MkXRpOUQcxhZg==" saltValue="D8mzQFb92nrlEJAMME8tew=="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76" priority="31">
      <formula>AND($L17&gt;0,B17="")</formula>
    </cfRule>
  </conditionalFormatting>
  <conditionalFormatting sqref="B76:J77 B81:J81">
    <cfRule type="expression" dxfId="75" priority="18">
      <formula>$T$6=2</formula>
    </cfRule>
  </conditionalFormatting>
  <conditionalFormatting sqref="B106:J106 B110:J110">
    <cfRule type="expression" dxfId="74" priority="19">
      <formula>$T$6=2</formula>
    </cfRule>
  </conditionalFormatting>
  <conditionalFormatting sqref="I175:I176">
    <cfRule type="cellIs" dxfId="73" priority="26" operator="notEqual">
      <formula>0</formula>
    </cfRule>
  </conditionalFormatting>
  <conditionalFormatting sqref="J135">
    <cfRule type="cellIs" dxfId="72" priority="103" operator="notEqual">
      <formula>0</formula>
    </cfRule>
  </conditionalFormatting>
  <conditionalFormatting sqref="J155">
    <cfRule type="cellIs" dxfId="71" priority="1" operator="notEqual">
      <formula>0</formula>
    </cfRule>
  </conditionalFormatting>
  <conditionalFormatting sqref="O166:O174 S166:S174">
    <cfRule type="cellIs" dxfId="70" priority="24" operator="notEqual">
      <formula>0</formula>
    </cfRule>
  </conditionalFormatting>
  <dataValidations count="5">
    <dataValidation type="list" allowBlank="1" showInputMessage="1" showErrorMessage="1" sqref="B31:B35 B49:B63 B17:B26 B40:B44" xr:uid="{49D3B316-AA6B-4A63-8545-BDD8BE05D39B}">
      <formula1>OFFSET($B$228,,,COUNTIF($B$228:$B$237,"?*"))</formula1>
    </dataValidation>
    <dataValidation type="whole" allowBlank="1" showInputMessage="1" showErrorMessage="1" sqref="R85" xr:uid="{B5071BC9-E798-41F6-9F8C-7BDB1B9D8735}">
      <formula1>0</formula1>
      <formula2>#REF!</formula2>
    </dataValidation>
    <dataValidation type="list" allowBlank="1" showInputMessage="1" showErrorMessage="1" sqref="I17:I26" xr:uid="{90EEFF5F-6A22-4B65-A2FF-B81437590417}">
      <formula1>$B$220:$B$221</formula1>
    </dataValidation>
    <dataValidation type="list" allowBlank="1" showInputMessage="1" showErrorMessage="1" sqref="I49:I63" xr:uid="{1EE41BD5-DCAD-41C8-870C-A291F5CB16E6}">
      <formula1>$B$224:$B$225</formula1>
    </dataValidation>
    <dataValidation type="list" allowBlank="1" showInputMessage="1" showErrorMessage="1" sqref="C40:C44 C31:C35 C17:C26 C49:C63" xr:uid="{128BF0A6-153E-4CE3-8678-9527A3B00607}">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CC999-26A7-40FF-BA68-38AF970BDC6D}">
  <sheetPr codeName="Blad13"/>
  <dimension ref="A1:AH240"/>
  <sheetViews>
    <sheetView showGridLines="0" showRuler="0" topLeftCell="A29"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600000000000001">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600000000000001">
      <c r="C9" s="7" t="s">
        <v>320</v>
      </c>
      <c r="D9" s="256" t="str">
        <f>IF(Project!$C$22="","",Project!$C$22)</f>
        <v/>
      </c>
      <c r="E9" s="257"/>
      <c r="F9" s="257"/>
      <c r="G9" s="258"/>
      <c r="S9" s="103" t="s">
        <v>252</v>
      </c>
      <c r="T9" s="103">
        <f>IF(ISERROR(SEARCH("Biotech Booster",D9)),0,1)</f>
        <v>0</v>
      </c>
      <c r="X9" s="102"/>
      <c r="Y9" s="65"/>
    </row>
    <row r="10" spans="1:31">
      <c r="C10" s="7" t="s">
        <v>11</v>
      </c>
      <c r="D10" s="246" t="str">
        <f>IF(Project!$E$22="","",Project!$E$22)</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600000000000001">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600000000000001">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IF($T$6=1,IF(Check!C94&lt;&gt;"",Check!C94,Check!C93),IF($T$6=2,IF(Check!C92&lt;&gt;"",Check!C92,Check!C91),""))</f>
        <v>0</v>
      </c>
      <c r="E79" s="188">
        <f>IF($T$6=1,IF(Check!D94&lt;&gt;"",Check!D94,Check!D93),IF($T$6=2,IF(Check!D92&lt;&gt;"",Check!D92,Check!D91),""))</f>
        <v>0</v>
      </c>
      <c r="F79" s="188">
        <f>IF($T$6=1,IF(Check!E94&lt;&gt;"",Check!E94,Check!E93),IF($T$6=2,IF(Check!E92&lt;&gt;"",Check!E92,Check!E91),""))</f>
        <v>0</v>
      </c>
      <c r="G79" s="188">
        <f>IF($T$6=1,IF(Check!F94&lt;&gt;"",Check!F94,Check!F93),IF($T$6=2,IF(Check!F92&lt;&gt;"",Check!F92,Check!F91),""))</f>
        <v>0</v>
      </c>
      <c r="H79" s="188">
        <f>IF($T$6=1,IF(Check!G94&lt;&gt;"",Check!G94,Check!G93),IF($T$6=2,IF(Check!G92&lt;&gt;"",Check!G92,Check!G91),""))</f>
        <v>0</v>
      </c>
      <c r="I79" s="188">
        <f>IF($T$6=1,IF(Check!H94&lt;&gt;"",Check!H94,Check!H93),IF($T$6=2,IF(Check!H92&lt;&gt;"",Check!H92,Check!H91),""))</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+Check!C98</f>
        <v>0</v>
      </c>
      <c r="E82" s="27">
        <f>+Check!D98</f>
        <v>0</v>
      </c>
      <c r="F82" s="27">
        <f>+Check!E98</f>
        <v>0</v>
      </c>
      <c r="G82" s="27">
        <f>+Check!F98</f>
        <v>0</v>
      </c>
      <c r="H82" s="27">
        <f>+Check!G98</f>
        <v>0</v>
      </c>
      <c r="I82" s="27">
        <f>+Check!H98</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600000000000001">
      <c r="A91" s="306" t="s">
        <v>107</v>
      </c>
      <c r="B91" s="307"/>
      <c r="C91" s="307"/>
      <c r="D91" s="307"/>
      <c r="E91" s="307"/>
      <c r="F91" s="307"/>
      <c r="G91" s="307"/>
      <c r="H91" s="307"/>
      <c r="I91" s="307"/>
      <c r="J91" s="307"/>
      <c r="V91" s="102"/>
      <c r="Y91" s="65"/>
    </row>
    <row r="92" spans="1:27" ht="18.600000000000001">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600000000000001"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600000000000001"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600000000000001">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600000000000001">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9.1">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Fb5nmTDJnhlixvq/+JZVRnPXbY1XX0a0h1sspdSjfGJhxgLJAJgg7N7kapbsUHk74Mch/3l3uqmlayvMth9ttQ==" saltValue="gtwJGrw5wXmS4Fd0FtFyjA=="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69" priority="31">
      <formula>AND($L17&gt;0,B17="")</formula>
    </cfRule>
  </conditionalFormatting>
  <conditionalFormatting sqref="B76:J77 B81:J81">
    <cfRule type="expression" dxfId="68" priority="18">
      <formula>$T$6=2</formula>
    </cfRule>
  </conditionalFormatting>
  <conditionalFormatting sqref="B106:J106 B110:J110">
    <cfRule type="expression" dxfId="67" priority="19">
      <formula>$T$6=2</formula>
    </cfRule>
  </conditionalFormatting>
  <conditionalFormatting sqref="I175:I176">
    <cfRule type="cellIs" dxfId="66" priority="26" operator="notEqual">
      <formula>0</formula>
    </cfRule>
  </conditionalFormatting>
  <conditionalFormatting sqref="J135">
    <cfRule type="cellIs" dxfId="65" priority="103" operator="notEqual">
      <formula>0</formula>
    </cfRule>
  </conditionalFormatting>
  <conditionalFormatting sqref="J155">
    <cfRule type="cellIs" dxfId="64" priority="1" operator="notEqual">
      <formula>0</formula>
    </cfRule>
  </conditionalFormatting>
  <conditionalFormatting sqref="O166:O174 S166:S174">
    <cfRule type="cellIs" dxfId="63" priority="24" operator="notEqual">
      <formula>0</formula>
    </cfRule>
  </conditionalFormatting>
  <dataValidations count="5">
    <dataValidation type="list" allowBlank="1" showInputMessage="1" showErrorMessage="1" sqref="B31:B35 B49:B63 B17:B26 B40:B44" xr:uid="{AE2486F7-8CFF-4721-8613-E6388BA5597F}">
      <formula1>OFFSET($B$228,,,COUNTIF($B$228:$B$237,"?*"))</formula1>
    </dataValidation>
    <dataValidation type="whole" allowBlank="1" showInputMessage="1" showErrorMessage="1" sqref="R85" xr:uid="{CD1B2943-81E8-4EFA-AAA9-C56FCEF46898}">
      <formula1>0</formula1>
      <formula2>#REF!</formula2>
    </dataValidation>
    <dataValidation type="list" allowBlank="1" showInputMessage="1" showErrorMessage="1" sqref="I17:I26" xr:uid="{95DBAB18-C848-4916-B135-EC7EC3AD5815}">
      <formula1>$B$220:$B$221</formula1>
    </dataValidation>
    <dataValidation type="list" allowBlank="1" showInputMessage="1" showErrorMessage="1" sqref="I49:I63" xr:uid="{8E8BD96C-EB74-43D9-A1A0-B9266638A861}">
      <formula1>$B$224:$B$225</formula1>
    </dataValidation>
    <dataValidation type="list" allowBlank="1" showInputMessage="1" showErrorMessage="1" sqref="C40:C44 C31:C35 C17:C26 C49:C63" xr:uid="{E73C4B2A-34BE-40E9-A093-DA9C6CB08331}">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D5ACF-FDEA-4B4E-B33D-9F797D19E5BB}">
  <sheetPr codeName="Blad14"/>
  <dimension ref="A1:AH240"/>
  <sheetViews>
    <sheetView showGridLines="0" showRuler="0" topLeftCell="A23"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600000000000001">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600000000000001">
      <c r="C9" s="7" t="s">
        <v>320</v>
      </c>
      <c r="D9" s="256" t="str">
        <f>IF(Project!$C$23="","",Project!$C$23)</f>
        <v/>
      </c>
      <c r="E9" s="257"/>
      <c r="F9" s="257"/>
      <c r="G9" s="258"/>
      <c r="S9" s="103" t="s">
        <v>252</v>
      </c>
      <c r="T9" s="103">
        <f>IF(ISERROR(SEARCH("Biotech Booster",D9)),0,1)</f>
        <v>0</v>
      </c>
      <c r="X9" s="102"/>
      <c r="Y9" s="65"/>
    </row>
    <row r="10" spans="1:31">
      <c r="C10" s="7" t="s">
        <v>11</v>
      </c>
      <c r="D10" s="246" t="str">
        <f>IF(Project!$E$23="","",Project!$E$23)</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600000000000001">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600000000000001">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IF($T$6=1,IF(Check!C106&lt;&gt;"",Check!C106,Check!C105),IF($T$6=2,IF(Check!C104&lt;&gt;"",Check!C104,Check!C103),""))</f>
        <v>0</v>
      </c>
      <c r="E79" s="188">
        <f>IF($T$6=1,IF(Check!D106&lt;&gt;"",Check!D106,Check!D105),IF($T$6=2,IF(Check!D104&lt;&gt;"",Check!D104,Check!D103),""))</f>
        <v>0</v>
      </c>
      <c r="F79" s="188">
        <f>IF($T$6=1,IF(Check!E106&lt;&gt;"",Check!E106,Check!E105),IF($T$6=2,IF(Check!E104&lt;&gt;"",Check!E104,Check!E103),""))</f>
        <v>0</v>
      </c>
      <c r="G79" s="188">
        <f>IF($T$6=1,IF(Check!F106&lt;&gt;"",Check!F106,Check!F105),IF($T$6=2,IF(Check!F104&lt;&gt;"",Check!F104,Check!F103),""))</f>
        <v>0</v>
      </c>
      <c r="H79" s="188">
        <f>IF($T$6=1,IF(Check!G106&lt;&gt;"",Check!G106,Check!G105),IF($T$6=2,IF(Check!G104&lt;&gt;"",Check!G104,Check!G103),""))</f>
        <v>0</v>
      </c>
      <c r="I79" s="188">
        <f>IF($T$6=1,IF(Check!H106&lt;&gt;"",Check!H106,Check!H105),IF($T$6=2,IF(Check!H104&lt;&gt;"",Check!H104,Check!H103),""))</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+Check!C110</f>
        <v>0</v>
      </c>
      <c r="E82" s="27">
        <f>+Check!D110</f>
        <v>0</v>
      </c>
      <c r="F82" s="27">
        <f>+Check!E110</f>
        <v>0</v>
      </c>
      <c r="G82" s="27">
        <f>+Check!F110</f>
        <v>0</v>
      </c>
      <c r="H82" s="27">
        <f>+Check!G110</f>
        <v>0</v>
      </c>
      <c r="I82" s="27">
        <f>+Check!H110</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600000000000001">
      <c r="A91" s="306" t="s">
        <v>107</v>
      </c>
      <c r="B91" s="307"/>
      <c r="C91" s="307"/>
      <c r="D91" s="307"/>
      <c r="E91" s="307"/>
      <c r="F91" s="307"/>
      <c r="G91" s="307"/>
      <c r="H91" s="307"/>
      <c r="I91" s="307"/>
      <c r="J91" s="307"/>
      <c r="V91" s="102"/>
      <c r="Y91" s="65"/>
    </row>
    <row r="92" spans="1:27" ht="18.600000000000001">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600000000000001"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600000000000001"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600000000000001">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600000000000001">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9.1">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gwYDAVIProZkCZ09i8yfeFv6jK63uEH4GY57PJxdrsKd4WDwLqKYH1rcPQwpLnPmxqYpYufHi1GO8pXHn1BVig==" saltValue="e4eGZ4veXL9lwoPjoUhx/Q=="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62" priority="31">
      <formula>AND($L17&gt;0,B17="")</formula>
    </cfRule>
  </conditionalFormatting>
  <conditionalFormatting sqref="B76:J77 B81:J81">
    <cfRule type="expression" dxfId="61" priority="18">
      <formula>$T$6=2</formula>
    </cfRule>
  </conditionalFormatting>
  <conditionalFormatting sqref="B106:J106 B110:J110">
    <cfRule type="expression" dxfId="60" priority="19">
      <formula>$T$6=2</formula>
    </cfRule>
  </conditionalFormatting>
  <conditionalFormatting sqref="I175:I176">
    <cfRule type="cellIs" dxfId="59" priority="26" operator="notEqual">
      <formula>0</formula>
    </cfRule>
  </conditionalFormatting>
  <conditionalFormatting sqref="J135">
    <cfRule type="cellIs" dxfId="58" priority="103" operator="notEqual">
      <formula>0</formula>
    </cfRule>
  </conditionalFormatting>
  <conditionalFormatting sqref="J155">
    <cfRule type="cellIs" dxfId="57" priority="1" operator="notEqual">
      <formula>0</formula>
    </cfRule>
  </conditionalFormatting>
  <conditionalFormatting sqref="O166:O174 S166:S174">
    <cfRule type="cellIs" dxfId="56" priority="24" operator="notEqual">
      <formula>0</formula>
    </cfRule>
  </conditionalFormatting>
  <dataValidations count="5">
    <dataValidation type="list" allowBlank="1" showInputMessage="1" showErrorMessage="1" sqref="B31:B35 B49:B63 B17:B26 B40:B44" xr:uid="{1197041E-B8C3-45CD-9CDF-F24F6EDD0D8D}">
      <formula1>OFFSET($B$228,,,COUNTIF($B$228:$B$237,"?*"))</formula1>
    </dataValidation>
    <dataValidation type="whole" allowBlank="1" showInputMessage="1" showErrorMessage="1" sqref="R85" xr:uid="{25FD0E70-2E64-4475-BFB6-3D7A47CC6B4E}">
      <formula1>0</formula1>
      <formula2>#REF!</formula2>
    </dataValidation>
    <dataValidation type="list" allowBlank="1" showInputMessage="1" showErrorMessage="1" sqref="I17:I26" xr:uid="{3EF93009-38DD-463E-8D56-FCD7B7368047}">
      <formula1>$B$220:$B$221</formula1>
    </dataValidation>
    <dataValidation type="list" allowBlank="1" showInputMessage="1" showErrorMessage="1" sqref="I49:I63" xr:uid="{3DB05EC3-C4A6-440C-9659-ED7AA8959BCF}">
      <formula1>$B$224:$B$225</formula1>
    </dataValidation>
    <dataValidation type="list" allowBlank="1" showInputMessage="1" showErrorMessage="1" sqref="C40:C44 C31:C35 C17:C26 C49:C63" xr:uid="{18504AA7-3305-4295-A5BE-D73117615C8B}">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096EA-959A-4B40-B615-0AF83BB380CA}">
  <sheetPr codeName="Blad15"/>
  <dimension ref="A1:AH240"/>
  <sheetViews>
    <sheetView showGridLines="0" showRuler="0" topLeftCell="A37" zoomScale="85" zoomScaleNormal="85"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4" t="s">
        <v>103</v>
      </c>
      <c r="B1" s="315"/>
      <c r="C1" s="315"/>
      <c r="D1" s="315"/>
      <c r="E1" s="315"/>
      <c r="F1" s="315"/>
      <c r="G1" s="315"/>
      <c r="H1" s="315"/>
      <c r="I1" s="315"/>
      <c r="J1" s="315"/>
      <c r="K1" s="315"/>
      <c r="L1" s="315"/>
      <c r="M1" s="65"/>
      <c r="N1" s="65"/>
      <c r="O1" s="65"/>
      <c r="P1" s="65"/>
      <c r="Q1" s="65"/>
      <c r="R1" s="65"/>
      <c r="T1" s="8"/>
      <c r="U1" s="8"/>
      <c r="V1" s="8"/>
      <c r="W1" s="8"/>
      <c r="X1" s="8"/>
      <c r="Y1" s="8"/>
      <c r="Z1" s="8"/>
      <c r="AA1" s="8"/>
    </row>
    <row r="2" spans="1:31" ht="18.600000000000001">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600000000000001">
      <c r="C9" s="7" t="s">
        <v>320</v>
      </c>
      <c r="D9" s="256" t="str">
        <f>IF(Project!$C$24="","",Project!$C$24)</f>
        <v/>
      </c>
      <c r="E9" s="257"/>
      <c r="F9" s="257"/>
      <c r="G9" s="258"/>
      <c r="S9" s="103" t="s">
        <v>252</v>
      </c>
      <c r="T9" s="103">
        <f>IF(ISERROR(SEARCH("Biotech Booster",D9)),0,1)</f>
        <v>0</v>
      </c>
      <c r="X9" s="102"/>
      <c r="Y9" s="65"/>
    </row>
    <row r="10" spans="1:31">
      <c r="C10" s="7" t="s">
        <v>11</v>
      </c>
      <c r="D10" s="246" t="str">
        <f>IF(Project!$E$24="","",Project!$E$24)</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600000000000001">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600000000000001">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IF($T$6=1,IF(Check!C118&lt;&gt;"",Check!C118,Check!C117),IF($T$6=2,IF(Check!C116&lt;&gt;"",Check!C116,Check!C115),""))</f>
        <v>0</v>
      </c>
      <c r="E79" s="188">
        <f>IF($T$6=1,IF(Check!D118&lt;&gt;"",Check!D118,Check!D117),IF($T$6=2,IF(Check!D116&lt;&gt;"",Check!D116,Check!D115),""))</f>
        <v>0</v>
      </c>
      <c r="F79" s="188">
        <f>IF($T$6=1,IF(Check!E118&lt;&gt;"",Check!E118,Check!E117),IF($T$6=2,IF(Check!E116&lt;&gt;"",Check!E116,Check!E115),""))</f>
        <v>0</v>
      </c>
      <c r="G79" s="188">
        <f>IF($T$6=1,IF(Check!F118&lt;&gt;"",Check!F118,Check!F117),IF($T$6=2,IF(Check!F116&lt;&gt;"",Check!F116,Check!F115),""))</f>
        <v>0</v>
      </c>
      <c r="H79" s="188">
        <f>IF($T$6=1,IF(Check!G118&lt;&gt;"",Check!G118,Check!G117),IF($T$6=2,IF(Check!G116&lt;&gt;"",Check!G116,Check!G115),""))</f>
        <v>0</v>
      </c>
      <c r="I79" s="188">
        <f>IF($T$6=1,IF(Check!H118&lt;&gt;"",Check!H118,Check!H117),IF($T$6=2,IF(Check!H116&lt;&gt;"",Check!H116,Check!H115),""))</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+Check!C122</f>
        <v>0</v>
      </c>
      <c r="E82" s="27">
        <f>+Check!D122</f>
        <v>0</v>
      </c>
      <c r="F82" s="27">
        <f>+Check!E122</f>
        <v>0</v>
      </c>
      <c r="G82" s="27">
        <f>+Check!F122</f>
        <v>0</v>
      </c>
      <c r="H82" s="27">
        <f>+Check!G122</f>
        <v>0</v>
      </c>
      <c r="I82" s="27">
        <f>+Check!H122</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600000000000001">
      <c r="A91" s="306" t="s">
        <v>107</v>
      </c>
      <c r="B91" s="307"/>
      <c r="C91" s="307"/>
      <c r="D91" s="307"/>
      <c r="E91" s="307"/>
      <c r="F91" s="307"/>
      <c r="G91" s="307"/>
      <c r="H91" s="307"/>
      <c r="I91" s="307"/>
      <c r="J91" s="307"/>
      <c r="V91" s="102"/>
      <c r="Y91" s="65"/>
    </row>
    <row r="92" spans="1:27" ht="18.600000000000001">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600000000000001"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600000000000001"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600000000000001">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600000000000001">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9.1">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LH2s5t9dKnsQsQIcUfZt+S5oiLdN6Dw+kWjmH6VlcrxcHPiXI8YuQ2WC/y4qMu8cIhCmFHRRmQKMltS/2k0DEg==" saltValue="eKQItmgEaB8W39yYXQJfBA=="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55" priority="31">
      <formula>AND($L17&gt;0,B17="")</formula>
    </cfRule>
  </conditionalFormatting>
  <conditionalFormatting sqref="B76:J77 B81:J81">
    <cfRule type="expression" dxfId="54" priority="18">
      <formula>$T$6=2</formula>
    </cfRule>
  </conditionalFormatting>
  <conditionalFormatting sqref="B106:J106 B110:J110">
    <cfRule type="expression" dxfId="53" priority="19">
      <formula>$T$6=2</formula>
    </cfRule>
  </conditionalFormatting>
  <conditionalFormatting sqref="I175:I176">
    <cfRule type="cellIs" dxfId="52" priority="26" operator="notEqual">
      <formula>0</formula>
    </cfRule>
  </conditionalFormatting>
  <conditionalFormatting sqref="J135">
    <cfRule type="cellIs" dxfId="51" priority="103" operator="notEqual">
      <formula>0</formula>
    </cfRule>
  </conditionalFormatting>
  <conditionalFormatting sqref="J155">
    <cfRule type="cellIs" dxfId="50" priority="1" operator="notEqual">
      <formula>0</formula>
    </cfRule>
  </conditionalFormatting>
  <conditionalFormatting sqref="O166:O174 S166:S174">
    <cfRule type="cellIs" dxfId="49" priority="24" operator="notEqual">
      <formula>0</formula>
    </cfRule>
  </conditionalFormatting>
  <dataValidations count="5">
    <dataValidation type="list" allowBlank="1" showInputMessage="1" showErrorMessage="1" sqref="B31:B35 B49:B63 B17:B26 B40:B44" xr:uid="{CDB830D7-9574-40BB-BF65-7831A1A649E8}">
      <formula1>OFFSET($B$228,,,COUNTIF($B$228:$B$237,"?*"))</formula1>
    </dataValidation>
    <dataValidation type="whole" allowBlank="1" showInputMessage="1" showErrorMessage="1" sqref="R85" xr:uid="{566835DA-9309-4F0D-A86C-B7AFBB79735B}">
      <formula1>0</formula1>
      <formula2>#REF!</formula2>
    </dataValidation>
    <dataValidation type="list" allowBlank="1" showInputMessage="1" showErrorMessage="1" sqref="I17:I26" xr:uid="{17B4DB2C-FCAA-435E-A0AE-7EF9FA6121DF}">
      <formula1>$B$220:$B$221</formula1>
    </dataValidation>
    <dataValidation type="list" allowBlank="1" showInputMessage="1" showErrorMessage="1" sqref="I49:I63" xr:uid="{255D1D4E-9160-44DE-816C-B7DE1FBB56DC}">
      <formula1>$B$224:$B$225</formula1>
    </dataValidation>
    <dataValidation type="list" allowBlank="1" showInputMessage="1" showErrorMessage="1" sqref="C40:C44 C31:C35 C17:C26 C49:C63" xr:uid="{AFF72635-5D3D-438D-88B7-3CAC14E695F6}">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CE41C-4D88-43FC-8FDE-C005C6D72898}">
  <sheetPr codeName="Blad16"/>
  <dimension ref="A1:AH240"/>
  <sheetViews>
    <sheetView showGridLines="0" showRuler="0"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9" t="s">
        <v>103</v>
      </c>
      <c r="B1" s="320"/>
      <c r="C1" s="320"/>
      <c r="D1" s="320"/>
      <c r="E1" s="320"/>
      <c r="F1" s="320"/>
      <c r="G1" s="320"/>
      <c r="H1" s="320"/>
      <c r="I1" s="320"/>
      <c r="J1" s="320"/>
      <c r="K1" s="320"/>
      <c r="L1" s="320"/>
      <c r="M1" s="65"/>
      <c r="N1" s="65"/>
      <c r="O1" s="65"/>
      <c r="P1" s="65"/>
      <c r="Q1" s="65"/>
      <c r="R1" s="65"/>
      <c r="T1" s="8"/>
      <c r="U1" s="8"/>
      <c r="V1" s="8"/>
      <c r="W1" s="8"/>
      <c r="X1" s="8"/>
      <c r="Y1" s="8"/>
      <c r="Z1" s="8"/>
      <c r="AA1" s="8"/>
    </row>
    <row r="2" spans="1:31" ht="18.600000000000001">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600000000000001">
      <c r="C9" s="7" t="s">
        <v>320</v>
      </c>
      <c r="D9" s="256" t="str">
        <f>IF(Project!$C$25="","",Project!$C$25)</f>
        <v/>
      </c>
      <c r="E9" s="257"/>
      <c r="F9" s="257"/>
      <c r="G9" s="258"/>
      <c r="S9" s="103" t="s">
        <v>252</v>
      </c>
      <c r="T9" s="103">
        <f>IF(ISERROR(SEARCH("Biotech Booster",D9)),0,1)</f>
        <v>0</v>
      </c>
      <c r="X9" s="102"/>
      <c r="Y9" s="65"/>
    </row>
    <row r="10" spans="1:31">
      <c r="C10" s="7" t="s">
        <v>11</v>
      </c>
      <c r="D10" s="246" t="str">
        <f>IF(Project!$E$25="","",Project!$E$25)</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c r="D44" s="262"/>
      <c r="E44" s="263"/>
      <c r="F44" s="263"/>
      <c r="G44" s="263"/>
      <c r="H44" s="263"/>
      <c r="I44" s="264"/>
      <c r="J44" s="225"/>
      <c r="K44" s="225"/>
      <c r="L44" s="226">
        <f t="shared" si="7"/>
        <v>0</v>
      </c>
      <c r="M44" s="203"/>
      <c r="N44" s="203"/>
      <c r="O44" s="203"/>
      <c r="P44" s="203"/>
      <c r="Q44" s="203"/>
      <c r="R44" s="203"/>
      <c r="S44" s="65">
        <f>IFERROR(INDEX(Lijsten!$A$42:$B$47,MATCH($C44,Lijsten!$B$42:$B$47,0),1),0)</f>
        <v>0</v>
      </c>
      <c r="Y44" s="65">
        <f>IF(AND($L44&gt;0,OR($B44="",$C44="")),1,0)</f>
        <v>0</v>
      </c>
      <c r="Z44" s="179">
        <f>+C44</f>
        <v>0</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600000000000001">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600000000000001">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IF($T$6=1,IF(Check!C130&lt;&gt;"",Check!C130,Check!C129),IF($T$6=2,IF(Check!C128&lt;&gt;"",Check!C128,Check!C127),""))</f>
        <v>0</v>
      </c>
      <c r="E79" s="188">
        <f>IF($T$6=1,IF(Check!D130&lt;&gt;"",Check!D130,Check!D129),IF($T$6=2,IF(Check!D128&lt;&gt;"",Check!D128,Check!D127),""))</f>
        <v>0</v>
      </c>
      <c r="F79" s="188">
        <f>IF($T$6=1,IF(Check!E130&lt;&gt;"",Check!E130,Check!E129),IF($T$6=2,IF(Check!E128&lt;&gt;"",Check!E128,Check!E127),""))</f>
        <v>0</v>
      </c>
      <c r="G79" s="188">
        <f>IF($T$6=1,IF(Check!F130&lt;&gt;"",Check!F130,Check!F129),IF($T$6=2,IF(Check!F128&lt;&gt;"",Check!F128,Check!F127),""))</f>
        <v>0</v>
      </c>
      <c r="H79" s="188">
        <f>IF($T$6=1,IF(Check!G130&lt;&gt;"",Check!G130,Check!G129),IF($T$6=2,IF(Check!G128&lt;&gt;"",Check!G128,Check!G127),""))</f>
        <v>0</v>
      </c>
      <c r="I79" s="188">
        <f>IF($T$6=1,IF(Check!H130&lt;&gt;"",Check!H130,Check!H129),IF($T$6=2,IF(Check!H128&lt;&gt;"",Check!H128,Check!H127),""))</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+Check!C134</f>
        <v>0</v>
      </c>
      <c r="E82" s="27">
        <f>+Check!D134</f>
        <v>0</v>
      </c>
      <c r="F82" s="27">
        <f>+Check!E134</f>
        <v>0</v>
      </c>
      <c r="G82" s="27">
        <f>+Check!F134</f>
        <v>0</v>
      </c>
      <c r="H82" s="27">
        <f>+Check!G134</f>
        <v>0</v>
      </c>
      <c r="I82" s="27">
        <f>+Check!H134</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600000000000001">
      <c r="A91" s="306" t="s">
        <v>107</v>
      </c>
      <c r="B91" s="307"/>
      <c r="C91" s="307"/>
      <c r="D91" s="307"/>
      <c r="E91" s="307"/>
      <c r="F91" s="307"/>
      <c r="G91" s="307"/>
      <c r="H91" s="307"/>
      <c r="I91" s="307"/>
      <c r="J91" s="307"/>
      <c r="V91" s="102"/>
      <c r="Y91" s="65"/>
    </row>
    <row r="92" spans="1:27" ht="18.600000000000001">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600000000000001"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600000000000001"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600000000000001">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600000000000001">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9.1">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Tf/EOTxUhfZY/gEods3J5AKXbf7XD5snwSEP/6hWUlZ6JdqEMuobDFzRZwqtwbFaRVY07um+OdGA9KW+QpiUBA==" saltValue="7f4pNHXIDObow657AZSgrg=="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9:C119"/>
    <mergeCell ref="B117:C117"/>
    <mergeCell ref="B118:C118"/>
    <mergeCell ref="B120:C120"/>
    <mergeCell ref="B110:C110"/>
    <mergeCell ref="A102:J102"/>
  </mergeCells>
  <conditionalFormatting sqref="B17:C26 B31:C35 B40:C44 B49:C63">
    <cfRule type="expression" dxfId="48" priority="31">
      <formula>AND($L17&gt;0,B17="")</formula>
    </cfRule>
  </conditionalFormatting>
  <conditionalFormatting sqref="B76:J77 B81:J81">
    <cfRule type="expression" dxfId="47" priority="18">
      <formula>$T$6=2</formula>
    </cfRule>
  </conditionalFormatting>
  <conditionalFormatting sqref="B106:J106 B110:J110">
    <cfRule type="expression" dxfId="46" priority="19">
      <formula>$T$6=2</formula>
    </cfRule>
  </conditionalFormatting>
  <conditionalFormatting sqref="I175:I176">
    <cfRule type="cellIs" dxfId="45" priority="26" operator="notEqual">
      <formula>0</formula>
    </cfRule>
  </conditionalFormatting>
  <conditionalFormatting sqref="J135">
    <cfRule type="cellIs" dxfId="44" priority="103" operator="notEqual">
      <formula>0</formula>
    </cfRule>
  </conditionalFormatting>
  <conditionalFormatting sqref="J155">
    <cfRule type="cellIs" dxfId="43" priority="1" operator="notEqual">
      <formula>0</formula>
    </cfRule>
  </conditionalFormatting>
  <conditionalFormatting sqref="O166:O174 S166:S174">
    <cfRule type="cellIs" dxfId="42" priority="24" operator="notEqual">
      <formula>0</formula>
    </cfRule>
  </conditionalFormatting>
  <dataValidations count="5">
    <dataValidation type="list" allowBlank="1" showInputMessage="1" showErrorMessage="1" sqref="B31:B35 B49:B63 B17:B26 B40:B44" xr:uid="{18133684-7231-4905-8926-997C664A522D}">
      <formula1>OFFSET($B$228,,,COUNTIF($B$228:$B$237,"?*"))</formula1>
    </dataValidation>
    <dataValidation type="whole" allowBlank="1" showInputMessage="1" showErrorMessage="1" sqref="R85" xr:uid="{50E62484-D499-4E02-871D-C1D628DF6296}">
      <formula1>0</formula1>
      <formula2>#REF!</formula2>
    </dataValidation>
    <dataValidation type="list" allowBlank="1" showInputMessage="1" showErrorMessage="1" sqref="I17:I26" xr:uid="{193316A7-E402-4E21-9872-3948F4125C48}">
      <formula1>$B$220:$B$221</formula1>
    </dataValidation>
    <dataValidation type="list" allowBlank="1" showInputMessage="1" showErrorMessage="1" sqref="I49:I63" xr:uid="{5A8CD905-E45F-4E97-8233-CA92B43CC6B7}">
      <formula1>$B$224:$B$225</formula1>
    </dataValidation>
    <dataValidation type="list" allowBlank="1" showInputMessage="1" showErrorMessage="1" sqref="C40:C44 C31:C35 C17:C26 C49:C63" xr:uid="{FE44898C-E17A-457F-949A-1574CE211B6A}">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42C3D-9BC3-4D77-A1F1-94BD72CC483E}">
  <sheetPr codeName="Blad17"/>
  <dimension ref="A1:AH240"/>
  <sheetViews>
    <sheetView showGridLines="0" showRuler="0" topLeftCell="A28" zoomScale="70" zoomScaleNormal="70" zoomScaleSheetLayoutView="80" zoomScalePageLayoutView="75" workbookViewId="0">
      <selection sqref="A1:L1"/>
    </sheetView>
  </sheetViews>
  <sheetFormatPr defaultColWidth="9.140625" defaultRowHeight="14.45"/>
  <cols>
    <col min="1" max="1" width="4.140625" style="8" customWidth="1"/>
    <col min="2" max="2" width="7.140625" style="8" hidden="1" customWidth="1"/>
    <col min="3" max="3" width="42.85546875" style="8" customWidth="1"/>
    <col min="4" max="8" width="14.28515625" style="8" customWidth="1"/>
    <col min="9" max="9" width="17.140625" style="8" customWidth="1"/>
    <col min="10" max="16" width="14.28515625" style="8" customWidth="1"/>
    <col min="17" max="17" width="17.140625" style="8" customWidth="1"/>
    <col min="18" max="18" width="15.7109375" style="8" customWidth="1"/>
    <col min="19" max="19" width="15.7109375" style="65" hidden="1" customWidth="1"/>
    <col min="20" max="20" width="17.140625" style="65" hidden="1" customWidth="1"/>
    <col min="21" max="23" width="14" style="65" hidden="1" customWidth="1"/>
    <col min="24" max="24" width="42.5703125" style="65" hidden="1" customWidth="1"/>
    <col min="25" max="25" width="57" style="102" hidden="1" customWidth="1"/>
    <col min="26" max="26" width="74.28515625" style="65" hidden="1" customWidth="1"/>
    <col min="27" max="27" width="71.28515625" style="65" hidden="1" customWidth="1"/>
    <col min="28" max="29" width="0" style="8" hidden="1" customWidth="1"/>
    <col min="30" max="16384" width="9.140625" style="8"/>
  </cols>
  <sheetData>
    <row r="1" spans="1:31" ht="18.75" customHeight="1">
      <c r="A1" s="319" t="s">
        <v>103</v>
      </c>
      <c r="B1" s="320"/>
      <c r="C1" s="320"/>
      <c r="D1" s="320"/>
      <c r="E1" s="320"/>
      <c r="F1" s="320"/>
      <c r="G1" s="320"/>
      <c r="H1" s="320"/>
      <c r="I1" s="320"/>
      <c r="J1" s="320"/>
      <c r="K1" s="320"/>
      <c r="L1" s="320"/>
      <c r="M1" s="65"/>
      <c r="N1" s="65"/>
      <c r="O1" s="65"/>
      <c r="P1" s="65"/>
      <c r="Q1" s="65"/>
      <c r="R1" s="65"/>
      <c r="T1" s="8"/>
      <c r="U1" s="8"/>
      <c r="V1" s="8"/>
      <c r="W1" s="8"/>
      <c r="X1" s="8"/>
      <c r="Y1" s="8"/>
      <c r="Z1" s="8"/>
      <c r="AA1" s="8"/>
    </row>
    <row r="2" spans="1:31" ht="18.600000000000001">
      <c r="A2" s="316" t="s">
        <v>248</v>
      </c>
      <c r="B2" s="317"/>
      <c r="C2" s="317"/>
      <c r="D2" s="317"/>
      <c r="E2" s="317"/>
      <c r="F2" s="317"/>
      <c r="G2" s="317"/>
      <c r="H2" s="317"/>
      <c r="I2" s="317"/>
      <c r="J2" s="317"/>
      <c r="K2" s="317"/>
      <c r="L2" s="318"/>
      <c r="M2" s="65"/>
      <c r="N2" s="65"/>
      <c r="O2" s="65"/>
      <c r="P2" s="65"/>
      <c r="Q2" s="65"/>
      <c r="R2" s="65"/>
      <c r="T2" s="8"/>
      <c r="U2" s="8"/>
      <c r="V2" s="8"/>
      <c r="W2" s="8"/>
      <c r="X2" s="8"/>
      <c r="Y2" s="8"/>
      <c r="Z2" s="8"/>
      <c r="AA2" s="8"/>
    </row>
    <row r="3" spans="1:31" ht="21">
      <c r="A3" s="13" t="s">
        <v>249</v>
      </c>
      <c r="B3" s="13"/>
      <c r="G3" s="13"/>
      <c r="H3" s="13"/>
      <c r="I3" s="13"/>
    </row>
    <row r="5" spans="1:31">
      <c r="C5" s="212" t="s">
        <v>212</v>
      </c>
      <c r="D5" s="294"/>
      <c r="E5" s="295"/>
      <c r="F5" s="246" t="str">
        <f>IF(Project!$D$6="","",Project!$D$6)</f>
        <v/>
      </c>
      <c r="G5" s="247"/>
      <c r="X5" s="102"/>
      <c r="Y5" s="65"/>
    </row>
    <row r="6" spans="1:31">
      <c r="C6" s="7" t="s">
        <v>8</v>
      </c>
      <c r="D6" s="246" t="str">
        <f>IF(Project!$C$9="","",Project!$C$9)</f>
        <v>Proof of Concept (POC)</v>
      </c>
      <c r="E6" s="259"/>
      <c r="F6" s="259"/>
      <c r="G6" s="247"/>
      <c r="S6" s="103" t="s">
        <v>250</v>
      </c>
      <c r="T6" s="103">
        <f>IFERROR(INDEX(Lijsten!$A$12:$B$13,MATCH($D$6,Lijsten!$B$12:$B$13,0),1),"")</f>
        <v>2</v>
      </c>
      <c r="X6" s="102"/>
      <c r="Y6" s="65"/>
    </row>
    <row r="7" spans="1:31">
      <c r="C7" s="7" t="s">
        <v>214</v>
      </c>
      <c r="D7" s="253" t="str">
        <f>IF(Project!$C$10="","",Project!$C$10)</f>
        <v/>
      </c>
      <c r="E7" s="254"/>
      <c r="F7" s="254"/>
      <c r="G7" s="255"/>
      <c r="X7" s="102"/>
      <c r="Y7" s="65"/>
    </row>
    <row r="8" spans="1:31">
      <c r="X8" s="102"/>
      <c r="Y8" s="65"/>
    </row>
    <row r="9" spans="1:31" ht="18.600000000000001">
      <c r="C9" s="7" t="s">
        <v>320</v>
      </c>
      <c r="D9" s="256" t="str">
        <f>IF(Project!$C$26="","",Project!$C$26)</f>
        <v/>
      </c>
      <c r="E9" s="257"/>
      <c r="F9" s="257"/>
      <c r="G9" s="258"/>
      <c r="S9" s="103" t="s">
        <v>252</v>
      </c>
      <c r="T9" s="103">
        <f>IF(ISERROR(SEARCH("Biotech Booster",D9)),0,1)</f>
        <v>0</v>
      </c>
      <c r="X9" s="102"/>
      <c r="Y9" s="65"/>
    </row>
    <row r="10" spans="1:31">
      <c r="C10" s="7" t="s">
        <v>11</v>
      </c>
      <c r="D10" s="246" t="str">
        <f>IF(Project!$E$26="","",Project!$E$26)</f>
        <v/>
      </c>
      <c r="E10" s="259"/>
      <c r="F10" s="259"/>
      <c r="G10" s="247"/>
      <c r="S10" s="103" t="s">
        <v>253</v>
      </c>
      <c r="T10" s="103" t="str">
        <f>IFERROR(INDEX(Lijsten!$A$16:$B$23,MATCH($D$10,Lijsten!$B$16:$B$23,0),1),"")</f>
        <v/>
      </c>
      <c r="X10" s="102"/>
      <c r="Y10" s="65"/>
    </row>
    <row r="11" spans="1:31">
      <c r="X11" s="102"/>
      <c r="Y11" s="65"/>
    </row>
    <row r="12" spans="1:31">
      <c r="J12" s="138"/>
      <c r="K12" s="137"/>
      <c r="S12" s="103" t="s">
        <v>254</v>
      </c>
      <c r="T12" s="103">
        <f>INDEX(Lijsten!$A$64:$B$65,MATCH(Project!$D$30,Lijsten!$B$64:$B$65,0),1)</f>
        <v>2</v>
      </c>
      <c r="X12" s="102"/>
      <c r="Y12" s="65"/>
    </row>
    <row r="13" spans="1:31">
      <c r="A13" s="7" t="s">
        <v>255</v>
      </c>
      <c r="B13" s="7"/>
      <c r="S13" s="103" t="s">
        <v>256</v>
      </c>
      <c r="T13" s="103">
        <f>INDEX(Lijsten!$A$64:$B$65,MATCH(Project!$D$33,Lijsten!$B$64:$B$65,0),1)</f>
        <v>2</v>
      </c>
      <c r="X13" s="102"/>
      <c r="Y13" s="65"/>
    </row>
    <row r="15" spans="1:31">
      <c r="A15" s="7" t="s">
        <v>257</v>
      </c>
      <c r="B15" s="7"/>
      <c r="Q15" s="22" t="str">
        <f>IFERROR(IF(AND(#REF!=3,SUM(#REF!)/COUNT(#REF!)&gt;60),"Max €60,00",""),"")</f>
        <v/>
      </c>
      <c r="S15" s="8"/>
      <c r="T15" s="8"/>
      <c r="Y15" s="65"/>
      <c r="AB15" s="102"/>
      <c r="AC15" s="65"/>
      <c r="AD15" s="65"/>
      <c r="AE15" s="65"/>
    </row>
    <row r="16" spans="1:31" ht="45" customHeight="1">
      <c r="A16" s="28" t="s">
        <v>258</v>
      </c>
      <c r="B16" s="28" t="s">
        <v>232</v>
      </c>
      <c r="C16" s="207" t="s">
        <v>259</v>
      </c>
      <c r="D16" s="265" t="s">
        <v>260</v>
      </c>
      <c r="E16" s="265"/>
      <c r="F16" s="265"/>
      <c r="G16" s="265"/>
      <c r="H16" s="217" t="s">
        <v>261</v>
      </c>
      <c r="I16" s="217" t="str">
        <f>IF($T$6=1,"Appointment",IF($T$6=2,"Employment status",""))</f>
        <v>Employment status</v>
      </c>
      <c r="J16" s="30" t="s">
        <v>262</v>
      </c>
      <c r="K16" s="30" t="s">
        <v>263</v>
      </c>
      <c r="L16" s="30" t="s">
        <v>264</v>
      </c>
      <c r="M16" s="202"/>
      <c r="N16" s="202"/>
      <c r="O16" s="202"/>
      <c r="P16" s="202"/>
      <c r="Q16" s="202"/>
      <c r="R16" s="202"/>
      <c r="S16" s="104" t="s">
        <v>259</v>
      </c>
      <c r="T16" s="104" t="s">
        <v>265</v>
      </c>
      <c r="U16" s="104" t="s">
        <v>265</v>
      </c>
      <c r="V16" s="104" t="s">
        <v>265</v>
      </c>
      <c r="W16" s="104" t="s">
        <v>265</v>
      </c>
      <c r="X16" s="104" t="s">
        <v>265</v>
      </c>
      <c r="Y16" s="105" t="s">
        <v>266</v>
      </c>
      <c r="Z16" s="209" t="s">
        <v>267</v>
      </c>
      <c r="AA16" s="106"/>
      <c r="AB16" s="106"/>
      <c r="AC16" s="106"/>
    </row>
    <row r="17" spans="1:29">
      <c r="A17" s="25">
        <v>1</v>
      </c>
      <c r="B17" s="26"/>
      <c r="C17" s="210"/>
      <c r="D17" s="311"/>
      <c r="E17" s="312"/>
      <c r="F17" s="312"/>
      <c r="G17" s="313"/>
      <c r="H17" s="218"/>
      <c r="I17" s="206"/>
      <c r="J17" s="228"/>
      <c r="K17" s="225"/>
      <c r="L17" s="226">
        <f>+J17+K17</f>
        <v>0</v>
      </c>
      <c r="M17" s="203"/>
      <c r="N17" s="203"/>
      <c r="O17" s="203"/>
      <c r="P17" s="203"/>
      <c r="Q17" s="203"/>
      <c r="R17" s="203"/>
      <c r="S17" s="65">
        <f>IFERROR(INDEX(Lijsten!$A$42:$B$47,MATCH($C17,Lijsten!$B$42:$B$47,0),1),0)</f>
        <v>0</v>
      </c>
      <c r="Y17" s="65">
        <f t="shared" ref="Y17:Y26" si="0">IF(AND($L17&gt;0,OR($B17="",$C17="",$I17="")),1,0)</f>
        <v>0</v>
      </c>
      <c r="Z17" s="179">
        <f t="shared" ref="Z17:Z26" si="1">+C17</f>
        <v>0</v>
      </c>
      <c r="AA17" s="177">
        <f t="shared" ref="AA17:AA26" si="2">D17</f>
        <v>0</v>
      </c>
      <c r="AB17" s="65"/>
      <c r="AC17" s="102"/>
    </row>
    <row r="18" spans="1:29">
      <c r="A18" s="25">
        <v>2</v>
      </c>
      <c r="B18" s="26"/>
      <c r="C18" s="210"/>
      <c r="D18" s="311"/>
      <c r="E18" s="312"/>
      <c r="F18" s="312"/>
      <c r="G18" s="313"/>
      <c r="H18" s="218"/>
      <c r="I18" s="206"/>
      <c r="J18" s="228"/>
      <c r="K18" s="225"/>
      <c r="L18" s="226">
        <f t="shared" ref="L18:L26" si="3">+J18+K18</f>
        <v>0</v>
      </c>
      <c r="M18" s="203"/>
      <c r="N18" s="203"/>
      <c r="O18" s="203"/>
      <c r="P18" s="203"/>
      <c r="Q18" s="203"/>
      <c r="R18" s="203"/>
      <c r="S18" s="65">
        <f>IFERROR(INDEX(Lijsten!$A$42:$B$47,MATCH($C18,Lijsten!$B$42:$B$47,0),1),0)</f>
        <v>0</v>
      </c>
      <c r="Y18" s="65">
        <f t="shared" si="0"/>
        <v>0</v>
      </c>
      <c r="Z18" s="179">
        <f t="shared" si="1"/>
        <v>0</v>
      </c>
      <c r="AA18" s="177">
        <f t="shared" si="2"/>
        <v>0</v>
      </c>
      <c r="AB18" s="65"/>
      <c r="AC18" s="102"/>
    </row>
    <row r="19" spans="1:29">
      <c r="A19" s="25">
        <v>3</v>
      </c>
      <c r="B19" s="26"/>
      <c r="C19" s="210"/>
      <c r="D19" s="311"/>
      <c r="E19" s="312"/>
      <c r="F19" s="312"/>
      <c r="G19" s="313"/>
      <c r="H19" s="218"/>
      <c r="I19" s="206"/>
      <c r="J19" s="228"/>
      <c r="K19" s="225"/>
      <c r="L19" s="226">
        <f t="shared" si="3"/>
        <v>0</v>
      </c>
      <c r="M19" s="203"/>
      <c r="N19" s="203"/>
      <c r="O19" s="203"/>
      <c r="P19" s="203"/>
      <c r="Q19" s="203"/>
      <c r="R19" s="203"/>
      <c r="S19" s="65">
        <f>IFERROR(INDEX(Lijsten!$A$42:$B$47,MATCH($C19,Lijsten!$B$42:$B$47,0),1),0)</f>
        <v>0</v>
      </c>
      <c r="Y19" s="65">
        <f t="shared" si="0"/>
        <v>0</v>
      </c>
      <c r="Z19" s="179">
        <f t="shared" si="1"/>
        <v>0</v>
      </c>
      <c r="AA19" s="177">
        <f t="shared" si="2"/>
        <v>0</v>
      </c>
      <c r="AB19" s="65"/>
      <c r="AC19" s="102"/>
    </row>
    <row r="20" spans="1:29">
      <c r="A20" s="25">
        <v>4</v>
      </c>
      <c r="B20" s="26"/>
      <c r="C20" s="210"/>
      <c r="D20" s="311"/>
      <c r="E20" s="312"/>
      <c r="F20" s="312"/>
      <c r="G20" s="313"/>
      <c r="H20" s="218"/>
      <c r="I20" s="206"/>
      <c r="J20" s="228"/>
      <c r="K20" s="225"/>
      <c r="L20" s="226">
        <f t="shared" si="3"/>
        <v>0</v>
      </c>
      <c r="M20" s="203"/>
      <c r="N20" s="203"/>
      <c r="O20" s="203"/>
      <c r="P20" s="203"/>
      <c r="Q20" s="203"/>
      <c r="R20" s="203"/>
      <c r="S20" s="65">
        <f>IFERROR(INDEX(Lijsten!$A$42:$B$47,MATCH($C20,Lijsten!$B$42:$B$47,0),1),0)</f>
        <v>0</v>
      </c>
      <c r="Y20" s="65">
        <f t="shared" si="0"/>
        <v>0</v>
      </c>
      <c r="Z20" s="179">
        <f t="shared" si="1"/>
        <v>0</v>
      </c>
      <c r="AA20" s="177">
        <f t="shared" si="2"/>
        <v>0</v>
      </c>
      <c r="AB20" s="65"/>
      <c r="AC20" s="102"/>
    </row>
    <row r="21" spans="1:29">
      <c r="A21" s="25">
        <v>5</v>
      </c>
      <c r="B21" s="26"/>
      <c r="C21" s="210"/>
      <c r="D21" s="311"/>
      <c r="E21" s="312"/>
      <c r="F21" s="312"/>
      <c r="G21" s="313"/>
      <c r="H21" s="218"/>
      <c r="I21" s="206"/>
      <c r="J21" s="228"/>
      <c r="K21" s="225"/>
      <c r="L21" s="226">
        <f t="shared" si="3"/>
        <v>0</v>
      </c>
      <c r="M21" s="203"/>
      <c r="N21" s="203"/>
      <c r="O21" s="203"/>
      <c r="P21" s="203"/>
      <c r="Q21" s="203"/>
      <c r="R21" s="203"/>
      <c r="S21" s="65">
        <f>IFERROR(INDEX(Lijsten!$A$42:$B$47,MATCH($C21,Lijsten!$B$42:$B$47,0),1),0)</f>
        <v>0</v>
      </c>
      <c r="Y21" s="65">
        <f t="shared" si="0"/>
        <v>0</v>
      </c>
      <c r="Z21" s="179">
        <f t="shared" si="1"/>
        <v>0</v>
      </c>
      <c r="AA21" s="177">
        <f t="shared" si="2"/>
        <v>0</v>
      </c>
      <c r="AB21" s="65"/>
      <c r="AC21" s="102"/>
    </row>
    <row r="22" spans="1:29">
      <c r="A22" s="25">
        <v>6</v>
      </c>
      <c r="B22" s="26"/>
      <c r="C22" s="210"/>
      <c r="D22" s="311"/>
      <c r="E22" s="312"/>
      <c r="F22" s="312"/>
      <c r="G22" s="313"/>
      <c r="H22" s="218"/>
      <c r="I22" s="206"/>
      <c r="J22" s="228"/>
      <c r="K22" s="225"/>
      <c r="L22" s="226">
        <f t="shared" si="3"/>
        <v>0</v>
      </c>
      <c r="M22" s="203"/>
      <c r="N22" s="203"/>
      <c r="O22" s="203"/>
      <c r="P22" s="203"/>
      <c r="Q22" s="203"/>
      <c r="R22" s="203"/>
      <c r="S22" s="65">
        <f>IFERROR(INDEX(Lijsten!$A$42:$B$47,MATCH($C22,Lijsten!$B$42:$B$47,0),1),0)</f>
        <v>0</v>
      </c>
      <c r="Y22" s="65">
        <f t="shared" si="0"/>
        <v>0</v>
      </c>
      <c r="Z22" s="179">
        <f t="shared" si="1"/>
        <v>0</v>
      </c>
      <c r="AA22" s="177">
        <f t="shared" si="2"/>
        <v>0</v>
      </c>
      <c r="AB22" s="65"/>
      <c r="AC22" s="102"/>
    </row>
    <row r="23" spans="1:29">
      <c r="A23" s="25">
        <v>7</v>
      </c>
      <c r="B23" s="26"/>
      <c r="C23" s="210"/>
      <c r="D23" s="311"/>
      <c r="E23" s="312"/>
      <c r="F23" s="312"/>
      <c r="G23" s="313"/>
      <c r="H23" s="218"/>
      <c r="I23" s="206"/>
      <c r="J23" s="228"/>
      <c r="K23" s="225"/>
      <c r="L23" s="226">
        <f t="shared" si="3"/>
        <v>0</v>
      </c>
      <c r="M23" s="203"/>
      <c r="N23" s="203"/>
      <c r="O23" s="203"/>
      <c r="P23" s="203"/>
      <c r="Q23" s="203"/>
      <c r="R23" s="203"/>
      <c r="S23" s="65">
        <f>IFERROR(INDEX(Lijsten!$A$42:$B$47,MATCH($C23,Lijsten!$B$42:$B$47,0),1),0)</f>
        <v>0</v>
      </c>
      <c r="Y23" s="65">
        <f t="shared" si="0"/>
        <v>0</v>
      </c>
      <c r="Z23" s="179">
        <f t="shared" si="1"/>
        <v>0</v>
      </c>
      <c r="AA23" s="177">
        <f t="shared" si="2"/>
        <v>0</v>
      </c>
      <c r="AB23" s="65"/>
      <c r="AC23" s="102"/>
    </row>
    <row r="24" spans="1:29">
      <c r="A24" s="25">
        <v>8</v>
      </c>
      <c r="B24" s="26"/>
      <c r="C24" s="210"/>
      <c r="D24" s="311"/>
      <c r="E24" s="312"/>
      <c r="F24" s="312"/>
      <c r="G24" s="313"/>
      <c r="H24" s="218"/>
      <c r="I24" s="206"/>
      <c r="J24" s="228"/>
      <c r="K24" s="225"/>
      <c r="L24" s="226">
        <f t="shared" si="3"/>
        <v>0</v>
      </c>
      <c r="M24" s="203"/>
      <c r="N24" s="203"/>
      <c r="O24" s="203"/>
      <c r="P24" s="203"/>
      <c r="Q24" s="203"/>
      <c r="R24" s="203"/>
      <c r="S24" s="65">
        <f>IFERROR(INDEX(Lijsten!$A$42:$B$47,MATCH($C24,Lijsten!$B$42:$B$47,0),1),0)</f>
        <v>0</v>
      </c>
      <c r="Y24" s="65">
        <f t="shared" si="0"/>
        <v>0</v>
      </c>
      <c r="Z24" s="179">
        <f t="shared" si="1"/>
        <v>0</v>
      </c>
      <c r="AA24" s="177">
        <f t="shared" si="2"/>
        <v>0</v>
      </c>
      <c r="AB24" s="65"/>
      <c r="AC24" s="102"/>
    </row>
    <row r="25" spans="1:29">
      <c r="A25" s="25">
        <v>9</v>
      </c>
      <c r="B25" s="26"/>
      <c r="C25" s="210"/>
      <c r="D25" s="311"/>
      <c r="E25" s="312"/>
      <c r="F25" s="312"/>
      <c r="G25" s="313"/>
      <c r="H25" s="218"/>
      <c r="I25" s="206"/>
      <c r="J25" s="228"/>
      <c r="K25" s="225"/>
      <c r="L25" s="226">
        <f t="shared" si="3"/>
        <v>0</v>
      </c>
      <c r="M25" s="203"/>
      <c r="N25" s="203"/>
      <c r="O25" s="203"/>
      <c r="P25" s="203"/>
      <c r="Q25" s="203"/>
      <c r="R25" s="203"/>
      <c r="S25" s="65">
        <f>IFERROR(INDEX(Lijsten!$A$42:$B$47,MATCH($C25,Lijsten!$B$42:$B$47,0),1),0)</f>
        <v>0</v>
      </c>
      <c r="Y25" s="65">
        <f t="shared" si="0"/>
        <v>0</v>
      </c>
      <c r="Z25" s="179">
        <f t="shared" si="1"/>
        <v>0</v>
      </c>
      <c r="AA25" s="177">
        <f t="shared" si="2"/>
        <v>0</v>
      </c>
      <c r="AB25" s="65"/>
      <c r="AC25" s="102"/>
    </row>
    <row r="26" spans="1:29">
      <c r="A26" s="25">
        <v>10</v>
      </c>
      <c r="B26" s="26"/>
      <c r="C26" s="210"/>
      <c r="D26" s="311"/>
      <c r="E26" s="312"/>
      <c r="F26" s="312"/>
      <c r="G26" s="313"/>
      <c r="H26" s="218"/>
      <c r="I26" s="206"/>
      <c r="J26" s="228"/>
      <c r="K26" s="225"/>
      <c r="L26" s="226">
        <f t="shared" si="3"/>
        <v>0</v>
      </c>
      <c r="M26" s="203"/>
      <c r="N26" s="203"/>
      <c r="O26" s="203"/>
      <c r="P26" s="203"/>
      <c r="Q26" s="203"/>
      <c r="R26" s="203"/>
      <c r="S26" s="65">
        <f>IFERROR(INDEX(Lijsten!$A$42:$B$47,MATCH($C26,Lijsten!$B$42:$B$47,0),1),0)</f>
        <v>0</v>
      </c>
      <c r="Y26" s="65">
        <f t="shared" si="0"/>
        <v>0</v>
      </c>
      <c r="Z26" s="179">
        <f t="shared" si="1"/>
        <v>0</v>
      </c>
      <c r="AA26" s="177">
        <f t="shared" si="2"/>
        <v>0</v>
      </c>
      <c r="AB26" s="65"/>
      <c r="AC26" s="102"/>
    </row>
    <row r="27" spans="1:29">
      <c r="A27" s="7" t="s">
        <v>268</v>
      </c>
      <c r="B27" s="7"/>
      <c r="J27" s="227">
        <f t="shared" ref="J27:K27" si="4">SUM(J17:J26)</f>
        <v>0</v>
      </c>
      <c r="K27" s="227">
        <f t="shared" si="4"/>
        <v>0</v>
      </c>
      <c r="L27" s="227">
        <f>SUM(L17:L26)</f>
        <v>0</v>
      </c>
      <c r="M27" s="65"/>
      <c r="N27" s="65"/>
      <c r="O27" s="177"/>
      <c r="P27" s="102"/>
      <c r="Q27" s="102"/>
      <c r="R27" s="102"/>
      <c r="S27" s="8"/>
      <c r="T27" s="8"/>
      <c r="U27" s="8"/>
      <c r="V27" s="8"/>
      <c r="W27" s="8"/>
      <c r="X27" s="8"/>
      <c r="Y27" s="8"/>
      <c r="Z27" s="8"/>
      <c r="AA27" s="8"/>
    </row>
    <row r="28" spans="1:29">
      <c r="L28" s="23" t="str">
        <f>IF(AND($T$6=2,L27&gt;600000),"Note: No more than €600.000,- of the collaborative partners' personnel costs is eligible","")</f>
        <v/>
      </c>
      <c r="M28" s="65"/>
      <c r="N28" s="65"/>
      <c r="O28" s="102"/>
      <c r="P28" s="102"/>
      <c r="Q28" s="102"/>
      <c r="R28" s="102"/>
      <c r="S28" s="8"/>
      <c r="T28" s="8"/>
      <c r="U28" s="8"/>
      <c r="V28" s="8"/>
      <c r="W28" s="8"/>
      <c r="X28" s="8"/>
      <c r="Y28" s="8"/>
      <c r="Z28" s="8"/>
      <c r="AA28" s="8"/>
    </row>
    <row r="29" spans="1:29">
      <c r="A29" s="7" t="s">
        <v>269</v>
      </c>
      <c r="B29" s="7"/>
      <c r="Y29" s="65"/>
      <c r="AA29" s="102"/>
      <c r="AB29" s="102"/>
      <c r="AC29" s="102"/>
    </row>
    <row r="30" spans="1:29" ht="45" customHeight="1">
      <c r="A30" s="28" t="s">
        <v>258</v>
      </c>
      <c r="B30" s="28" t="s">
        <v>232</v>
      </c>
      <c r="C30" s="208" t="s">
        <v>259</v>
      </c>
      <c r="D30" s="265" t="s">
        <v>260</v>
      </c>
      <c r="E30" s="265"/>
      <c r="F30" s="265"/>
      <c r="G30" s="265"/>
      <c r="H30" s="265"/>
      <c r="I30" s="266"/>
      <c r="J30" s="30" t="s">
        <v>262</v>
      </c>
      <c r="K30" s="30" t="s">
        <v>263</v>
      </c>
      <c r="L30" s="30" t="s">
        <v>321</v>
      </c>
      <c r="M30" s="202"/>
      <c r="N30" s="202"/>
      <c r="O30" s="202"/>
      <c r="P30" s="202"/>
      <c r="Q30" s="202"/>
      <c r="R30" s="202"/>
      <c r="S30" s="104" t="s">
        <v>259</v>
      </c>
      <c r="T30" s="104" t="s">
        <v>265</v>
      </c>
      <c r="U30" s="104" t="s">
        <v>265</v>
      </c>
      <c r="V30" s="107" t="s">
        <v>271</v>
      </c>
      <c r="W30" s="107" t="s">
        <v>272</v>
      </c>
      <c r="X30" s="107" t="s">
        <v>273</v>
      </c>
      <c r="Y30" s="105" t="s">
        <v>266</v>
      </c>
      <c r="AA30" s="102"/>
      <c r="AB30" s="102"/>
      <c r="AC30" s="102"/>
    </row>
    <row r="31" spans="1:29">
      <c r="A31" s="25">
        <v>1</v>
      </c>
      <c r="B31" s="26"/>
      <c r="C31" s="210"/>
      <c r="D31" s="262"/>
      <c r="E31" s="263"/>
      <c r="F31" s="263"/>
      <c r="G31" s="263"/>
      <c r="H31" s="263"/>
      <c r="I31" s="264"/>
      <c r="J31" s="225"/>
      <c r="K31" s="225"/>
      <c r="L31" s="226">
        <f t="shared" ref="L31:L35" si="5">+J31+K31</f>
        <v>0</v>
      </c>
      <c r="M31" s="203"/>
      <c r="N31" s="203"/>
      <c r="O31" s="203"/>
      <c r="P31" s="203"/>
      <c r="Q31" s="203"/>
      <c r="R31" s="203"/>
      <c r="S31" s="65">
        <f>IFERROR(INDEX(Lijsten!$A$42:$B$47,MATCH($C31,Lijsten!$B$42:$B$47,0),1),0)</f>
        <v>0</v>
      </c>
      <c r="V31" s="108" t="e">
        <f>IF(#REF!&lt;&gt;"",+#REF!+#REF!*365.25,"")</f>
        <v>#REF!</v>
      </c>
      <c r="W31" s="109" t="e">
        <f>MAX((MIN($V$31,Project!$C$13+365)-Project!$C$13)*#REF!/365,0)</f>
        <v>#REF!</v>
      </c>
      <c r="X31" s="109" t="e">
        <f>MAX((MIN($V$31,Project!$C$14)-(Project!$C$13+365-1))*#REF!/365,0)</f>
        <v>#REF!</v>
      </c>
      <c r="Y31" s="65">
        <f>IF(AND($L31&gt;0,OR($B31="",$C31="")),1,0)</f>
        <v>0</v>
      </c>
      <c r="Z31" s="179">
        <f>+C31</f>
        <v>0</v>
      </c>
      <c r="AA31" s="102"/>
      <c r="AB31" s="177">
        <f>D31</f>
        <v>0</v>
      </c>
      <c r="AC31" s="102"/>
    </row>
    <row r="32" spans="1:29">
      <c r="A32" s="25">
        <v>2</v>
      </c>
      <c r="B32" s="26"/>
      <c r="C32" s="210"/>
      <c r="D32" s="262"/>
      <c r="E32" s="263"/>
      <c r="F32" s="263"/>
      <c r="G32" s="263"/>
      <c r="H32" s="263"/>
      <c r="I32" s="264"/>
      <c r="J32" s="225"/>
      <c r="K32" s="225"/>
      <c r="L32" s="226">
        <f t="shared" si="5"/>
        <v>0</v>
      </c>
      <c r="M32" s="203"/>
      <c r="N32" s="203"/>
      <c r="O32" s="203"/>
      <c r="P32" s="203"/>
      <c r="Q32" s="203"/>
      <c r="R32" s="203"/>
      <c r="S32" s="65">
        <f>IFERROR(INDEX(Lijsten!$A$42:$B$47,MATCH($C32,Lijsten!$B$42:$B$47,0),1),0)</f>
        <v>0</v>
      </c>
      <c r="V32" s="108" t="e">
        <f>IF(#REF!&lt;&gt;"",+#REF!+#REF!*365.25,"")</f>
        <v>#REF!</v>
      </c>
      <c r="W32" s="109" t="e">
        <f>MAX((MIN($V$31,Project!$C$13+365)-Project!$C$13)*#REF!/365,0)</f>
        <v>#REF!</v>
      </c>
      <c r="X32" s="109" t="e">
        <f>MAX((MIN($V$31,Project!$C$14)-(Project!$C$13+365-1))*#REF!/365,0)</f>
        <v>#REF!</v>
      </c>
      <c r="Y32" s="65">
        <f>IF(AND($L32&gt;0,OR($B32="",$C32="")),1,0)</f>
        <v>0</v>
      </c>
      <c r="Z32" s="179">
        <f>+C32</f>
        <v>0</v>
      </c>
      <c r="AA32" s="102"/>
      <c r="AB32" s="177">
        <f>D32</f>
        <v>0</v>
      </c>
      <c r="AC32" s="102"/>
    </row>
    <row r="33" spans="1:29">
      <c r="A33" s="25">
        <v>3</v>
      </c>
      <c r="B33" s="26"/>
      <c r="C33" s="210"/>
      <c r="D33" s="220"/>
      <c r="E33" s="221"/>
      <c r="F33" s="221"/>
      <c r="G33" s="221"/>
      <c r="H33" s="221"/>
      <c r="I33" s="222"/>
      <c r="J33" s="225"/>
      <c r="K33" s="225"/>
      <c r="L33" s="226">
        <f t="shared" si="5"/>
        <v>0</v>
      </c>
      <c r="M33" s="203"/>
      <c r="N33" s="203"/>
      <c r="O33" s="203"/>
      <c r="P33" s="203"/>
      <c r="Q33" s="203"/>
      <c r="R33" s="203"/>
      <c r="S33" s="65">
        <f>IFERROR(INDEX(Lijsten!$A$42:$B$47,MATCH($C33,Lijsten!$B$42:$B$47,0),1),0)</f>
        <v>0</v>
      </c>
      <c r="V33" s="108" t="e">
        <f>IF(#REF!&lt;&gt;"",+#REF!+#REF!*365.25,"")</f>
        <v>#REF!</v>
      </c>
      <c r="W33" s="109" t="e">
        <f>MAX((MIN($V$31,Project!$C$13+365)-Project!$C$13)*#REF!/365,0)</f>
        <v>#REF!</v>
      </c>
      <c r="X33" s="109" t="e">
        <f>MAX((MIN($V$31,Project!$C$14)-(Project!$C$13+365-1))*#REF!/365,0)</f>
        <v>#REF!</v>
      </c>
      <c r="Y33" s="65">
        <f>IF(AND($L33&gt;0,OR($B33="",$C33="")),1,0)</f>
        <v>0</v>
      </c>
      <c r="Z33" s="179">
        <f>+C33</f>
        <v>0</v>
      </c>
      <c r="AA33" s="102"/>
      <c r="AB33" s="177">
        <f>D33</f>
        <v>0</v>
      </c>
      <c r="AC33" s="102"/>
    </row>
    <row r="34" spans="1:29">
      <c r="A34" s="25">
        <v>4</v>
      </c>
      <c r="B34" s="26"/>
      <c r="C34" s="210"/>
      <c r="D34" s="262"/>
      <c r="E34" s="263"/>
      <c r="F34" s="263"/>
      <c r="G34" s="263"/>
      <c r="H34" s="263"/>
      <c r="I34" s="264"/>
      <c r="J34" s="225"/>
      <c r="K34" s="225"/>
      <c r="L34" s="226">
        <f t="shared" si="5"/>
        <v>0</v>
      </c>
      <c r="M34" s="203"/>
      <c r="N34" s="203"/>
      <c r="O34" s="203"/>
      <c r="P34" s="203"/>
      <c r="Q34" s="203"/>
      <c r="R34" s="203"/>
      <c r="S34" s="65">
        <f>IFERROR(INDEX(Lijsten!$A$42:$B$47,MATCH($C34,Lijsten!$B$42:$B$47,0),1),0)</f>
        <v>0</v>
      </c>
      <c r="V34" s="108" t="e">
        <f>IF(#REF!&lt;&gt;"",+#REF!+#REF!*365.25,"")</f>
        <v>#REF!</v>
      </c>
      <c r="W34" s="109" t="e">
        <f>MAX((MIN($V$31,Project!$C$13+365)-Project!$C$13)*#REF!/365,0)</f>
        <v>#REF!</v>
      </c>
      <c r="X34" s="109" t="e">
        <f>MAX((MIN($V$31,Project!$C$14)-(Project!$C$13+365-1))*#REF!/365,0)</f>
        <v>#REF!</v>
      </c>
      <c r="Y34" s="65">
        <f>IF(AND($L34&gt;0,OR($B34="",$C34="")),1,0)</f>
        <v>0</v>
      </c>
      <c r="Z34" s="179">
        <f>+C34</f>
        <v>0</v>
      </c>
      <c r="AA34" s="102"/>
      <c r="AB34" s="177">
        <f>D34</f>
        <v>0</v>
      </c>
      <c r="AC34" s="102"/>
    </row>
    <row r="35" spans="1:29">
      <c r="A35" s="25">
        <v>5</v>
      </c>
      <c r="B35" s="26"/>
      <c r="C35" s="210"/>
      <c r="D35" s="262"/>
      <c r="E35" s="263"/>
      <c r="F35" s="263"/>
      <c r="G35" s="263"/>
      <c r="H35" s="263"/>
      <c r="I35" s="264"/>
      <c r="J35" s="225"/>
      <c r="K35" s="225"/>
      <c r="L35" s="226">
        <f t="shared" si="5"/>
        <v>0</v>
      </c>
      <c r="M35" s="203"/>
      <c r="N35" s="203"/>
      <c r="O35" s="203"/>
      <c r="P35" s="203"/>
      <c r="Q35" s="203"/>
      <c r="R35" s="203"/>
      <c r="S35" s="65">
        <f>IFERROR(INDEX(Lijsten!$A$42:$B$47,MATCH($C35,Lijsten!$B$42:$B$47,0),1),0)</f>
        <v>0</v>
      </c>
      <c r="V35" s="108" t="e">
        <f>IF(#REF!&lt;&gt;"",+#REF!+#REF!*365.25,"")</f>
        <v>#REF!</v>
      </c>
      <c r="W35" s="109" t="e">
        <f>MAX((MIN($V$31,Project!$C$13+365)-Project!$C$13)*#REF!/365,0)</f>
        <v>#REF!</v>
      </c>
      <c r="X35" s="109" t="e">
        <f>MAX((MIN($V$31,Project!$C$14)-(Project!$C$13+365-1))*#REF!/365,0)</f>
        <v>#REF!</v>
      </c>
      <c r="Y35" s="65">
        <f>IF(AND($L35&gt;0,OR($B35="",$C35="")),1,0)</f>
        <v>0</v>
      </c>
      <c r="Z35" s="179">
        <f>+C35</f>
        <v>0</v>
      </c>
      <c r="AA35" s="102"/>
      <c r="AB35" s="177">
        <f>D35</f>
        <v>0</v>
      </c>
      <c r="AC35" s="102"/>
    </row>
    <row r="36" spans="1:29">
      <c r="A36" s="7" t="s">
        <v>274</v>
      </c>
      <c r="B36" s="7"/>
      <c r="D36" s="201"/>
      <c r="E36" s="201"/>
      <c r="F36" s="201"/>
      <c r="G36" s="201"/>
      <c r="H36" s="201"/>
      <c r="I36" s="201"/>
      <c r="J36" s="227">
        <f t="shared" ref="J36:K36" si="6">SUM(J31:J35)</f>
        <v>0</v>
      </c>
      <c r="K36" s="227">
        <f t="shared" si="6"/>
        <v>0</v>
      </c>
      <c r="L36" s="227">
        <f>SUM(L31:L35)</f>
        <v>0</v>
      </c>
      <c r="M36" s="204"/>
      <c r="N36" s="204"/>
      <c r="O36" s="204"/>
      <c r="P36" s="204"/>
      <c r="Q36" s="204"/>
      <c r="R36" s="204"/>
      <c r="Y36" s="65"/>
      <c r="Z36" s="179"/>
      <c r="AA36" s="102"/>
      <c r="AB36" s="102"/>
      <c r="AC36" s="102"/>
    </row>
    <row r="37" spans="1:29">
      <c r="D37" s="201"/>
      <c r="E37" s="201"/>
      <c r="F37" s="201"/>
      <c r="G37" s="201"/>
      <c r="H37" s="201"/>
      <c r="I37" s="201"/>
      <c r="J37" s="201"/>
      <c r="K37" s="201"/>
      <c r="L37" s="201"/>
      <c r="M37" s="201"/>
      <c r="N37" s="201"/>
      <c r="O37" s="201"/>
      <c r="P37" s="201"/>
      <c r="Q37" s="201"/>
      <c r="R37" s="201"/>
      <c r="Y37" s="65"/>
      <c r="AA37" s="102"/>
      <c r="AB37" s="102"/>
      <c r="AC37" s="102"/>
    </row>
    <row r="38" spans="1:29">
      <c r="A38" s="7" t="s">
        <v>275</v>
      </c>
      <c r="B38" s="7"/>
      <c r="D38" s="201"/>
      <c r="E38" s="201"/>
      <c r="F38" s="201"/>
      <c r="G38" s="201"/>
      <c r="H38" s="201"/>
      <c r="I38" s="201"/>
      <c r="J38" s="201"/>
      <c r="K38" s="201"/>
      <c r="L38" s="201"/>
      <c r="M38" s="201"/>
      <c r="N38" s="201"/>
      <c r="O38" s="201"/>
      <c r="P38" s="201"/>
      <c r="Q38" s="201"/>
      <c r="R38" s="201"/>
      <c r="Y38" s="65"/>
      <c r="AA38" s="102"/>
      <c r="AB38" s="102"/>
      <c r="AC38" s="102"/>
    </row>
    <row r="39" spans="1:29" ht="45" customHeight="1">
      <c r="A39" s="28" t="s">
        <v>258</v>
      </c>
      <c r="B39" s="28" t="s">
        <v>232</v>
      </c>
      <c r="C39" s="208" t="s">
        <v>259</v>
      </c>
      <c r="D39" s="265" t="s">
        <v>260</v>
      </c>
      <c r="E39" s="265"/>
      <c r="F39" s="265"/>
      <c r="G39" s="265"/>
      <c r="H39" s="265"/>
      <c r="I39" s="266"/>
      <c r="J39" s="30" t="s">
        <v>262</v>
      </c>
      <c r="K39" s="30" t="s">
        <v>263</v>
      </c>
      <c r="L39" s="30" t="s">
        <v>264</v>
      </c>
      <c r="M39" s="202"/>
      <c r="N39" s="202"/>
      <c r="O39" s="202"/>
      <c r="P39" s="202"/>
      <c r="Q39" s="202"/>
      <c r="R39" s="202"/>
      <c r="S39" s="104" t="s">
        <v>259</v>
      </c>
      <c r="T39" s="104" t="s">
        <v>265</v>
      </c>
      <c r="U39" s="104" t="s">
        <v>265</v>
      </c>
      <c r="V39" s="104" t="s">
        <v>265</v>
      </c>
      <c r="W39" s="104" t="s">
        <v>265</v>
      </c>
      <c r="X39" s="104" t="s">
        <v>265</v>
      </c>
      <c r="Y39" s="105" t="s">
        <v>266</v>
      </c>
      <c r="AA39" s="102"/>
      <c r="AB39" s="102"/>
      <c r="AC39" s="102"/>
    </row>
    <row r="40" spans="1:29">
      <c r="A40" s="25">
        <v>1</v>
      </c>
      <c r="B40" s="26"/>
      <c r="C40" s="210"/>
      <c r="D40" s="262"/>
      <c r="E40" s="263"/>
      <c r="F40" s="263"/>
      <c r="G40" s="263"/>
      <c r="H40" s="263"/>
      <c r="I40" s="264"/>
      <c r="J40" s="225"/>
      <c r="K40" s="225"/>
      <c r="L40" s="226">
        <f t="shared" ref="L40:L44" si="7">+J40+K40</f>
        <v>0</v>
      </c>
      <c r="M40" s="203"/>
      <c r="N40" s="203"/>
      <c r="O40" s="203"/>
      <c r="P40" s="203"/>
      <c r="Q40" s="203"/>
      <c r="R40" s="203"/>
      <c r="S40" s="65">
        <f>IFERROR(INDEX(Lijsten!$A$42:$B$47,MATCH($C40,Lijsten!$B$42:$B$47,0),1),0)</f>
        <v>0</v>
      </c>
      <c r="Y40" s="65">
        <f>IF(AND($L40&gt;0,OR($B40="",$C40="")),1,0)</f>
        <v>0</v>
      </c>
      <c r="Z40" s="179">
        <f>+C40</f>
        <v>0</v>
      </c>
      <c r="AA40" s="102"/>
      <c r="AB40" s="177">
        <f>D40</f>
        <v>0</v>
      </c>
      <c r="AC40" s="178"/>
    </row>
    <row r="41" spans="1:29" s="6" customFormat="1">
      <c r="A41" s="25">
        <v>2</v>
      </c>
      <c r="B41" s="26"/>
      <c r="C41" s="210"/>
      <c r="D41" s="262"/>
      <c r="E41" s="263"/>
      <c r="F41" s="263"/>
      <c r="G41" s="263"/>
      <c r="H41" s="263"/>
      <c r="I41" s="264"/>
      <c r="J41" s="225"/>
      <c r="K41" s="225"/>
      <c r="L41" s="226">
        <f t="shared" si="7"/>
        <v>0</v>
      </c>
      <c r="M41" s="203"/>
      <c r="N41" s="203"/>
      <c r="O41" s="203"/>
      <c r="P41" s="203"/>
      <c r="Q41" s="203"/>
      <c r="R41" s="203"/>
      <c r="S41" s="65">
        <f>IFERROR(INDEX(Lijsten!$A$42:$B$47,MATCH($C41,Lijsten!$B$42:$B$47,0),1),0)</f>
        <v>0</v>
      </c>
      <c r="T41" s="65"/>
      <c r="U41" s="65"/>
      <c r="V41" s="65"/>
      <c r="W41" s="65"/>
      <c r="X41" s="65"/>
      <c r="Y41" s="65">
        <f>IF(AND($L41&gt;0,OR($B41="",$C41="")),1,0)</f>
        <v>0</v>
      </c>
      <c r="Z41" s="179">
        <f>+C41</f>
        <v>0</v>
      </c>
      <c r="AB41" s="177">
        <f>D41</f>
        <v>0</v>
      </c>
      <c r="AC41" s="178"/>
    </row>
    <row r="42" spans="1:29" s="6" customFormat="1">
      <c r="A42" s="25">
        <v>3</v>
      </c>
      <c r="B42" s="26"/>
      <c r="C42" s="210"/>
      <c r="D42" s="220"/>
      <c r="E42" s="221"/>
      <c r="F42" s="221"/>
      <c r="G42" s="221"/>
      <c r="H42" s="221"/>
      <c r="I42" s="222"/>
      <c r="J42" s="225"/>
      <c r="K42" s="225"/>
      <c r="L42" s="226">
        <f t="shared" si="7"/>
        <v>0</v>
      </c>
      <c r="M42" s="203"/>
      <c r="N42" s="203"/>
      <c r="O42" s="203"/>
      <c r="P42" s="203"/>
      <c r="Q42" s="203"/>
      <c r="R42" s="203"/>
      <c r="S42" s="65">
        <f>IFERROR(INDEX(Lijsten!$A$42:$B$47,MATCH($C42,Lijsten!$B$42:$B$47,0),1),0)</f>
        <v>0</v>
      </c>
      <c r="T42" s="65"/>
      <c r="U42" s="65"/>
      <c r="V42" s="65"/>
      <c r="W42" s="65"/>
      <c r="X42" s="65"/>
      <c r="Y42" s="65">
        <f>IF(AND($L42&gt;0,OR($B42="",$C42="")),1,0)</f>
        <v>0</v>
      </c>
      <c r="Z42" s="179">
        <f>+C42</f>
        <v>0</v>
      </c>
      <c r="AB42" s="177">
        <f>D42</f>
        <v>0</v>
      </c>
      <c r="AC42" s="178"/>
    </row>
    <row r="43" spans="1:29">
      <c r="A43" s="25">
        <v>4</v>
      </c>
      <c r="B43" s="26"/>
      <c r="C43" s="210"/>
      <c r="D43" s="262"/>
      <c r="E43" s="263"/>
      <c r="F43" s="263"/>
      <c r="G43" s="263"/>
      <c r="H43" s="263"/>
      <c r="I43" s="264"/>
      <c r="J43" s="225"/>
      <c r="K43" s="225"/>
      <c r="L43" s="226">
        <f t="shared" si="7"/>
        <v>0</v>
      </c>
      <c r="M43" s="203"/>
      <c r="N43" s="203"/>
      <c r="O43" s="203"/>
      <c r="P43" s="203"/>
      <c r="Q43" s="203"/>
      <c r="R43" s="203"/>
      <c r="S43" s="65">
        <f>IFERROR(INDEX(Lijsten!$A$42:$B$47,MATCH($C43,Lijsten!$B$42:$B$47,0),1),0)</f>
        <v>0</v>
      </c>
      <c r="Y43" s="65">
        <f>IF(AND($L43&gt;0,OR($B43="",$C43="")),1,0)</f>
        <v>0</v>
      </c>
      <c r="Z43" s="179">
        <f>+C43</f>
        <v>0</v>
      </c>
      <c r="AA43" s="102"/>
      <c r="AB43" s="177">
        <f>D43</f>
        <v>0</v>
      </c>
      <c r="AC43" s="178"/>
    </row>
    <row r="44" spans="1:29">
      <c r="A44" s="25">
        <v>5</v>
      </c>
      <c r="B44" s="26"/>
      <c r="C44" s="210" t="s">
        <v>38</v>
      </c>
      <c r="D44" s="262"/>
      <c r="E44" s="263"/>
      <c r="F44" s="263"/>
      <c r="G44" s="263"/>
      <c r="H44" s="263"/>
      <c r="I44" s="264"/>
      <c r="J44" s="225"/>
      <c r="K44" s="225"/>
      <c r="L44" s="226">
        <f t="shared" si="7"/>
        <v>0</v>
      </c>
      <c r="M44" s="203"/>
      <c r="N44" s="203"/>
      <c r="O44" s="203"/>
      <c r="P44" s="203"/>
      <c r="Q44" s="203"/>
      <c r="R44" s="203"/>
      <c r="S44" s="65">
        <f>IFERROR(INDEX(Lijsten!$A$42:$B$47,MATCH($C44,Lijsten!$B$42:$B$47,0),1),0)</f>
        <v>1</v>
      </c>
      <c r="Y44" s="65">
        <f>IF(AND($L44&gt;0,OR($B44="",$C44="")),1,0)</f>
        <v>0</v>
      </c>
      <c r="Z44" s="179" t="str">
        <f>+C44</f>
        <v>Fundamental Research (art.25 GBER)</v>
      </c>
      <c r="AA44" s="102"/>
      <c r="AB44" s="177">
        <f>D44</f>
        <v>0</v>
      </c>
      <c r="AC44" s="178"/>
    </row>
    <row r="45" spans="1:29">
      <c r="A45" s="7" t="s">
        <v>276</v>
      </c>
      <c r="B45" s="7"/>
      <c r="D45" s="201"/>
      <c r="E45" s="201"/>
      <c r="F45" s="201"/>
      <c r="G45" s="201"/>
      <c r="H45" s="201"/>
      <c r="I45" s="201"/>
      <c r="J45" s="227">
        <f t="shared" ref="J45:K45" si="8">SUM(J40:J44)</f>
        <v>0</v>
      </c>
      <c r="K45" s="227">
        <f t="shared" si="8"/>
        <v>0</v>
      </c>
      <c r="L45" s="227">
        <f>SUM(L40:L44)</f>
        <v>0</v>
      </c>
      <c r="M45" s="204"/>
      <c r="N45" s="204"/>
      <c r="O45" s="204"/>
      <c r="P45" s="204"/>
      <c r="Q45" s="204"/>
      <c r="R45" s="204"/>
      <c r="Y45" s="65"/>
      <c r="Z45" s="179"/>
      <c r="AA45" s="102"/>
      <c r="AB45" s="102"/>
      <c r="AC45" s="102"/>
    </row>
    <row r="46" spans="1:29">
      <c r="D46" s="201"/>
      <c r="E46" s="201"/>
      <c r="F46" s="201"/>
      <c r="G46" s="201"/>
      <c r="H46" s="201"/>
      <c r="I46" s="201"/>
      <c r="J46" s="201"/>
      <c r="K46" s="201"/>
      <c r="L46" s="65"/>
      <c r="M46" s="205"/>
      <c r="N46" s="205"/>
      <c r="O46" s="205"/>
      <c r="P46" s="205"/>
      <c r="Q46" s="205"/>
      <c r="R46" s="205"/>
      <c r="AA46" s="102"/>
      <c r="AB46" s="102"/>
      <c r="AC46" s="102"/>
    </row>
    <row r="47" spans="1:29">
      <c r="A47" s="7" t="s">
        <v>277</v>
      </c>
      <c r="B47" s="7"/>
      <c r="D47" s="201"/>
      <c r="E47" s="201"/>
      <c r="F47" s="201"/>
      <c r="G47" s="201"/>
      <c r="H47" s="201"/>
      <c r="I47" s="201"/>
      <c r="J47" s="201"/>
      <c r="K47" s="201"/>
      <c r="Y47" s="65"/>
      <c r="AA47" s="102"/>
      <c r="AB47" s="102"/>
      <c r="AC47" s="102"/>
    </row>
    <row r="48" spans="1:29" ht="45" customHeight="1">
      <c r="A48" s="28" t="s">
        <v>258</v>
      </c>
      <c r="B48" s="28" t="s">
        <v>232</v>
      </c>
      <c r="C48" s="208" t="s">
        <v>259</v>
      </c>
      <c r="D48" s="265" t="s">
        <v>260</v>
      </c>
      <c r="E48" s="265"/>
      <c r="F48" s="265"/>
      <c r="G48" s="265"/>
      <c r="H48" s="266"/>
      <c r="I48" s="219" t="s">
        <v>278</v>
      </c>
      <c r="J48" s="30" t="s">
        <v>262</v>
      </c>
      <c r="K48" s="30" t="s">
        <v>263</v>
      </c>
      <c r="L48" s="30" t="s">
        <v>264</v>
      </c>
      <c r="M48" s="202"/>
      <c r="N48" s="202"/>
      <c r="O48" s="202"/>
      <c r="P48" s="202"/>
      <c r="Q48" s="202"/>
      <c r="R48" s="202"/>
      <c r="S48" s="104" t="s">
        <v>259</v>
      </c>
      <c r="T48" s="122" t="s">
        <v>279</v>
      </c>
      <c r="U48" s="104" t="s">
        <v>265</v>
      </c>
      <c r="V48" s="104" t="s">
        <v>265</v>
      </c>
      <c r="W48" s="104" t="s">
        <v>265</v>
      </c>
      <c r="X48" s="104" t="s">
        <v>265</v>
      </c>
      <c r="Y48" s="105" t="s">
        <v>266</v>
      </c>
      <c r="AA48" s="102"/>
      <c r="AB48" s="102"/>
      <c r="AC48" s="102"/>
    </row>
    <row r="49" spans="1:29">
      <c r="A49" s="25">
        <v>1</v>
      </c>
      <c r="B49" s="26"/>
      <c r="C49" s="210"/>
      <c r="D49" s="262"/>
      <c r="E49" s="263"/>
      <c r="F49" s="263"/>
      <c r="G49" s="263"/>
      <c r="H49" s="264"/>
      <c r="I49" s="215"/>
      <c r="J49" s="228"/>
      <c r="K49" s="225"/>
      <c r="L49" s="226">
        <f t="shared" ref="L49:L63" si="9">+J49+K49</f>
        <v>0</v>
      </c>
      <c r="M49" s="203"/>
      <c r="N49" s="203"/>
      <c r="O49" s="203"/>
      <c r="P49" s="203"/>
      <c r="Q49" s="203"/>
      <c r="R49" s="203"/>
      <c r="S49" s="65">
        <f>IFERROR(INDEX(Lijsten!$A$42:$B$47,MATCH($C49,Lijsten!$B$42:$B$47,0),1),0)</f>
        <v>0</v>
      </c>
      <c r="T49" s="65">
        <f>IFERROR(INDEX(Lijsten!$A$50:$B$57,MATCH(#REF!,Lijsten!$B$50:$B$57,0),1),0)</f>
        <v>0</v>
      </c>
      <c r="Y49" s="65">
        <f t="shared" ref="Y49:Y63" si="10">IF(AND($L49&gt;0,OR($B49="",$C49="")),1,0)</f>
        <v>0</v>
      </c>
      <c r="Z49" s="179">
        <f t="shared" ref="Z49:Z63" si="11">+C49</f>
        <v>0</v>
      </c>
      <c r="AA49" s="102"/>
      <c r="AB49" s="177"/>
      <c r="AC49" s="177">
        <f t="shared" ref="AC49:AC63" si="12">D49</f>
        <v>0</v>
      </c>
    </row>
    <row r="50" spans="1:29">
      <c r="A50" s="25">
        <v>2</v>
      </c>
      <c r="B50" s="26"/>
      <c r="C50" s="210"/>
      <c r="D50" s="262"/>
      <c r="E50" s="263"/>
      <c r="F50" s="263"/>
      <c r="G50" s="263"/>
      <c r="H50" s="264"/>
      <c r="I50" s="215"/>
      <c r="J50" s="228"/>
      <c r="K50" s="225"/>
      <c r="L50" s="226">
        <f t="shared" si="9"/>
        <v>0</v>
      </c>
      <c r="M50" s="203"/>
      <c r="N50" s="203"/>
      <c r="O50" s="203"/>
      <c r="P50" s="203"/>
      <c r="Q50" s="203"/>
      <c r="R50" s="203"/>
      <c r="S50" s="65">
        <f>IFERROR(INDEX(Lijsten!$A$42:$B$47,MATCH($C50,Lijsten!$B$42:$B$47,0),1),0)</f>
        <v>0</v>
      </c>
      <c r="T50" s="65">
        <f>IFERROR(INDEX(Lijsten!$A$50:$B$57,MATCH(#REF!,Lijsten!$B$50:$B$57,0),1),0)</f>
        <v>0</v>
      </c>
      <c r="Y50" s="65">
        <f t="shared" si="10"/>
        <v>0</v>
      </c>
      <c r="Z50" s="179">
        <f t="shared" si="11"/>
        <v>0</v>
      </c>
      <c r="AA50" s="102"/>
      <c r="AB50" s="177"/>
      <c r="AC50" s="177">
        <f t="shared" si="12"/>
        <v>0</v>
      </c>
    </row>
    <row r="51" spans="1:29">
      <c r="A51" s="25">
        <v>3</v>
      </c>
      <c r="B51" s="26"/>
      <c r="C51" s="210"/>
      <c r="D51" s="262"/>
      <c r="E51" s="263"/>
      <c r="F51" s="263"/>
      <c r="G51" s="263"/>
      <c r="H51" s="264"/>
      <c r="I51" s="215"/>
      <c r="J51" s="228"/>
      <c r="K51" s="225"/>
      <c r="L51" s="226">
        <f t="shared" si="9"/>
        <v>0</v>
      </c>
      <c r="M51" s="203"/>
      <c r="N51" s="203"/>
      <c r="O51" s="203"/>
      <c r="P51" s="203"/>
      <c r="Q51" s="203"/>
      <c r="R51" s="203"/>
      <c r="S51" s="65">
        <f>IFERROR(INDEX(Lijsten!$A$42:$B$47,MATCH($C51,Lijsten!$B$42:$B$47,0),1),0)</f>
        <v>0</v>
      </c>
      <c r="T51" s="65">
        <f>IFERROR(INDEX(Lijsten!$A$50:$B$57,MATCH(#REF!,Lijsten!$B$50:$B$57,0),1),0)</f>
        <v>0</v>
      </c>
      <c r="Y51" s="65">
        <f t="shared" si="10"/>
        <v>0</v>
      </c>
      <c r="Z51" s="179">
        <f t="shared" si="11"/>
        <v>0</v>
      </c>
      <c r="AA51" s="102"/>
      <c r="AB51" s="177"/>
      <c r="AC51" s="177">
        <f t="shared" si="12"/>
        <v>0</v>
      </c>
    </row>
    <row r="52" spans="1:29">
      <c r="A52" s="25">
        <v>4</v>
      </c>
      <c r="B52" s="26"/>
      <c r="C52" s="210"/>
      <c r="D52" s="262"/>
      <c r="E52" s="263"/>
      <c r="F52" s="263"/>
      <c r="G52" s="263"/>
      <c r="H52" s="264"/>
      <c r="I52" s="215"/>
      <c r="J52" s="228"/>
      <c r="K52" s="225"/>
      <c r="L52" s="226">
        <f t="shared" si="9"/>
        <v>0</v>
      </c>
      <c r="M52" s="203"/>
      <c r="N52" s="203"/>
      <c r="O52" s="203"/>
      <c r="P52" s="203"/>
      <c r="Q52" s="203"/>
      <c r="R52" s="203"/>
      <c r="S52" s="65">
        <f>IFERROR(INDEX(Lijsten!$A$42:$B$47,MATCH($C52,Lijsten!$B$42:$B$47,0),1),0)</f>
        <v>0</v>
      </c>
      <c r="T52" s="65">
        <f>IFERROR(INDEX(Lijsten!$A$50:$B$57,MATCH(#REF!,Lijsten!$B$50:$B$57,0),1),0)</f>
        <v>0</v>
      </c>
      <c r="Y52" s="65">
        <f t="shared" si="10"/>
        <v>0</v>
      </c>
      <c r="Z52" s="179">
        <f t="shared" si="11"/>
        <v>0</v>
      </c>
      <c r="AA52" s="102"/>
      <c r="AB52" s="177"/>
      <c r="AC52" s="177">
        <f t="shared" si="12"/>
        <v>0</v>
      </c>
    </row>
    <row r="53" spans="1:29">
      <c r="A53" s="25">
        <v>5</v>
      </c>
      <c r="B53" s="26"/>
      <c r="C53" s="210"/>
      <c r="D53" s="262"/>
      <c r="E53" s="263"/>
      <c r="F53" s="263"/>
      <c r="G53" s="263"/>
      <c r="H53" s="264"/>
      <c r="I53" s="215"/>
      <c r="J53" s="228"/>
      <c r="K53" s="225"/>
      <c r="L53" s="226">
        <f t="shared" si="9"/>
        <v>0</v>
      </c>
      <c r="M53" s="203"/>
      <c r="N53" s="203"/>
      <c r="O53" s="203"/>
      <c r="P53" s="203"/>
      <c r="Q53" s="203"/>
      <c r="R53" s="203"/>
      <c r="S53" s="65">
        <f>IFERROR(INDEX(Lijsten!$A$42:$B$47,MATCH($C53,Lijsten!$B$42:$B$47,0),1),0)</f>
        <v>0</v>
      </c>
      <c r="T53" s="65">
        <f>IFERROR(INDEX(Lijsten!$A$50:$B$57,MATCH(#REF!,Lijsten!$B$50:$B$57,0),1),0)</f>
        <v>0</v>
      </c>
      <c r="Y53" s="65">
        <f t="shared" si="10"/>
        <v>0</v>
      </c>
      <c r="Z53" s="179">
        <f t="shared" si="11"/>
        <v>0</v>
      </c>
      <c r="AA53" s="102"/>
      <c r="AB53" s="177"/>
      <c r="AC53" s="177">
        <f t="shared" si="12"/>
        <v>0</v>
      </c>
    </row>
    <row r="54" spans="1:29">
      <c r="A54" s="25">
        <v>6</v>
      </c>
      <c r="B54" s="26"/>
      <c r="C54" s="210"/>
      <c r="D54" s="262"/>
      <c r="E54" s="263"/>
      <c r="F54" s="263"/>
      <c r="G54" s="263"/>
      <c r="H54" s="264"/>
      <c r="I54" s="215"/>
      <c r="J54" s="228"/>
      <c r="K54" s="225"/>
      <c r="L54" s="226">
        <f t="shared" si="9"/>
        <v>0</v>
      </c>
      <c r="M54" s="203"/>
      <c r="N54" s="203"/>
      <c r="O54" s="203"/>
      <c r="P54" s="203"/>
      <c r="Q54" s="203"/>
      <c r="R54" s="203"/>
      <c r="S54" s="65">
        <f>IFERROR(INDEX(Lijsten!$A$42:$B$47,MATCH($C54,Lijsten!$B$42:$B$47,0),1),0)</f>
        <v>0</v>
      </c>
      <c r="T54" s="65">
        <f>IFERROR(INDEX(Lijsten!$A$50:$B$57,MATCH(#REF!,Lijsten!$B$50:$B$57,0),1),0)</f>
        <v>0</v>
      </c>
      <c r="Y54" s="65">
        <f t="shared" si="10"/>
        <v>0</v>
      </c>
      <c r="Z54" s="179">
        <f t="shared" si="11"/>
        <v>0</v>
      </c>
      <c r="AA54" s="102"/>
      <c r="AB54" s="177"/>
      <c r="AC54" s="177">
        <f t="shared" si="12"/>
        <v>0</v>
      </c>
    </row>
    <row r="55" spans="1:29">
      <c r="A55" s="25">
        <v>7</v>
      </c>
      <c r="B55" s="26"/>
      <c r="C55" s="210"/>
      <c r="D55" s="262"/>
      <c r="E55" s="263"/>
      <c r="F55" s="263"/>
      <c r="G55" s="263"/>
      <c r="H55" s="264"/>
      <c r="I55" s="215"/>
      <c r="J55" s="228"/>
      <c r="K55" s="225"/>
      <c r="L55" s="226">
        <f t="shared" si="9"/>
        <v>0</v>
      </c>
      <c r="M55" s="203"/>
      <c r="N55" s="203"/>
      <c r="O55" s="203"/>
      <c r="P55" s="203"/>
      <c r="Q55" s="203"/>
      <c r="R55" s="203"/>
      <c r="S55" s="65">
        <f>IFERROR(INDEX(Lijsten!$A$42:$B$47,MATCH($C55,Lijsten!$B$42:$B$47,0),1),0)</f>
        <v>0</v>
      </c>
      <c r="T55" s="65">
        <f>IFERROR(INDEX(Lijsten!$A$50:$B$57,MATCH(#REF!,Lijsten!$B$50:$B$57,0),1),0)</f>
        <v>0</v>
      </c>
      <c r="Y55" s="65">
        <f t="shared" si="10"/>
        <v>0</v>
      </c>
      <c r="Z55" s="179">
        <f t="shared" si="11"/>
        <v>0</v>
      </c>
      <c r="AA55" s="102"/>
      <c r="AB55" s="177"/>
      <c r="AC55" s="177">
        <f t="shared" si="12"/>
        <v>0</v>
      </c>
    </row>
    <row r="56" spans="1:29">
      <c r="A56" s="25">
        <v>8</v>
      </c>
      <c r="B56" s="26"/>
      <c r="C56" s="210"/>
      <c r="D56" s="262"/>
      <c r="E56" s="263"/>
      <c r="F56" s="263"/>
      <c r="G56" s="263"/>
      <c r="H56" s="264"/>
      <c r="I56" s="215"/>
      <c r="J56" s="228"/>
      <c r="K56" s="225"/>
      <c r="L56" s="226">
        <f t="shared" si="9"/>
        <v>0</v>
      </c>
      <c r="M56" s="203"/>
      <c r="N56" s="203"/>
      <c r="O56" s="203"/>
      <c r="P56" s="203"/>
      <c r="Q56" s="203"/>
      <c r="R56" s="203"/>
      <c r="S56" s="65">
        <f>IFERROR(INDEX(Lijsten!$A$42:$B$47,MATCH($C56,Lijsten!$B$42:$B$47,0),1),0)</f>
        <v>0</v>
      </c>
      <c r="T56" s="65">
        <f>IFERROR(INDEX(Lijsten!$A$50:$B$57,MATCH(#REF!,Lijsten!$B$50:$B$57,0),1),0)</f>
        <v>0</v>
      </c>
      <c r="Y56" s="65">
        <f t="shared" si="10"/>
        <v>0</v>
      </c>
      <c r="Z56" s="179">
        <f t="shared" si="11"/>
        <v>0</v>
      </c>
      <c r="AA56" s="102"/>
      <c r="AB56" s="177"/>
      <c r="AC56" s="177">
        <f t="shared" si="12"/>
        <v>0</v>
      </c>
    </row>
    <row r="57" spans="1:29">
      <c r="A57" s="25">
        <v>9</v>
      </c>
      <c r="B57" s="26"/>
      <c r="C57" s="210"/>
      <c r="D57" s="220"/>
      <c r="E57" s="221"/>
      <c r="F57" s="221"/>
      <c r="G57" s="221"/>
      <c r="H57" s="222"/>
      <c r="I57" s="215"/>
      <c r="J57" s="228"/>
      <c r="K57" s="225"/>
      <c r="L57" s="226">
        <f t="shared" si="9"/>
        <v>0</v>
      </c>
      <c r="M57" s="203"/>
      <c r="N57" s="203"/>
      <c r="O57" s="203"/>
      <c r="P57" s="203"/>
      <c r="Q57" s="203"/>
      <c r="R57" s="203"/>
      <c r="S57" s="65">
        <f>IFERROR(INDEX(Lijsten!$A$42:$B$47,MATCH($C57,Lijsten!$B$42:$B$47,0),1),0)</f>
        <v>0</v>
      </c>
      <c r="T57" s="65">
        <f>IFERROR(INDEX(Lijsten!$A$50:$B$57,MATCH(#REF!,Lijsten!$B$50:$B$57,0),1),0)</f>
        <v>0</v>
      </c>
      <c r="Y57" s="65">
        <f t="shared" si="10"/>
        <v>0</v>
      </c>
      <c r="Z57" s="179">
        <f t="shared" si="11"/>
        <v>0</v>
      </c>
      <c r="AA57" s="102"/>
      <c r="AB57" s="177"/>
      <c r="AC57" s="177">
        <f t="shared" si="12"/>
        <v>0</v>
      </c>
    </row>
    <row r="58" spans="1:29">
      <c r="A58" s="25">
        <v>10</v>
      </c>
      <c r="B58" s="26"/>
      <c r="C58" s="210"/>
      <c r="D58" s="220"/>
      <c r="E58" s="221"/>
      <c r="F58" s="221"/>
      <c r="G58" s="221"/>
      <c r="H58" s="222"/>
      <c r="I58" s="215"/>
      <c r="J58" s="228"/>
      <c r="K58" s="225"/>
      <c r="L58" s="226">
        <f t="shared" si="9"/>
        <v>0</v>
      </c>
      <c r="M58" s="203"/>
      <c r="N58" s="203"/>
      <c r="O58" s="203"/>
      <c r="P58" s="203"/>
      <c r="Q58" s="203"/>
      <c r="R58" s="203"/>
      <c r="S58" s="65">
        <f>IFERROR(INDEX(Lijsten!$A$42:$B$47,MATCH($C58,Lijsten!$B$42:$B$47,0),1),0)</f>
        <v>0</v>
      </c>
      <c r="T58" s="65">
        <f>IFERROR(INDEX(Lijsten!$A$50:$B$57,MATCH(#REF!,Lijsten!$B$50:$B$57,0),1),0)</f>
        <v>0</v>
      </c>
      <c r="Y58" s="65">
        <f t="shared" si="10"/>
        <v>0</v>
      </c>
      <c r="Z58" s="179">
        <f t="shared" si="11"/>
        <v>0</v>
      </c>
      <c r="AA58" s="102"/>
      <c r="AB58" s="177"/>
      <c r="AC58" s="177">
        <f t="shared" si="12"/>
        <v>0</v>
      </c>
    </row>
    <row r="59" spans="1:29">
      <c r="A59" s="25">
        <v>11</v>
      </c>
      <c r="B59" s="26"/>
      <c r="C59" s="210"/>
      <c r="D59" s="220"/>
      <c r="E59" s="221"/>
      <c r="F59" s="221"/>
      <c r="G59" s="221"/>
      <c r="H59" s="222"/>
      <c r="I59" s="215"/>
      <c r="J59" s="228"/>
      <c r="K59" s="225"/>
      <c r="L59" s="226">
        <f t="shared" si="9"/>
        <v>0</v>
      </c>
      <c r="M59" s="203"/>
      <c r="N59" s="203"/>
      <c r="O59" s="203"/>
      <c r="P59" s="203"/>
      <c r="Q59" s="203"/>
      <c r="R59" s="203"/>
      <c r="S59" s="65">
        <f>IFERROR(INDEX(Lijsten!$A$42:$B$47,MATCH($C59,Lijsten!$B$42:$B$47,0),1),0)</f>
        <v>0</v>
      </c>
      <c r="T59" s="65">
        <f>IFERROR(INDEX(Lijsten!$A$50:$B$57,MATCH(#REF!,Lijsten!$B$50:$B$57,0),1),0)</f>
        <v>0</v>
      </c>
      <c r="Y59" s="65">
        <f t="shared" si="10"/>
        <v>0</v>
      </c>
      <c r="Z59" s="179">
        <f t="shared" si="11"/>
        <v>0</v>
      </c>
      <c r="AA59" s="102"/>
      <c r="AB59" s="177"/>
      <c r="AC59" s="177">
        <f t="shared" si="12"/>
        <v>0</v>
      </c>
    </row>
    <row r="60" spans="1:29">
      <c r="A60" s="25">
        <v>12</v>
      </c>
      <c r="B60" s="26"/>
      <c r="C60" s="210"/>
      <c r="D60" s="220"/>
      <c r="E60" s="221"/>
      <c r="F60" s="221"/>
      <c r="G60" s="221"/>
      <c r="H60" s="222"/>
      <c r="I60" s="215"/>
      <c r="J60" s="228"/>
      <c r="K60" s="225"/>
      <c r="L60" s="226">
        <f t="shared" si="9"/>
        <v>0</v>
      </c>
      <c r="M60" s="203"/>
      <c r="N60" s="203"/>
      <c r="O60" s="203"/>
      <c r="P60" s="203"/>
      <c r="Q60" s="203"/>
      <c r="R60" s="203"/>
      <c r="S60" s="65">
        <f>IFERROR(INDEX(Lijsten!$A$42:$B$47,MATCH($C60,Lijsten!$B$42:$B$47,0),1),0)</f>
        <v>0</v>
      </c>
      <c r="T60" s="65">
        <f>IFERROR(INDEX(Lijsten!$A$50:$B$57,MATCH(#REF!,Lijsten!$B$50:$B$57,0),1),0)</f>
        <v>0</v>
      </c>
      <c r="Y60" s="65">
        <f t="shared" si="10"/>
        <v>0</v>
      </c>
      <c r="Z60" s="179">
        <f t="shared" si="11"/>
        <v>0</v>
      </c>
      <c r="AA60" s="102"/>
      <c r="AB60" s="177"/>
      <c r="AC60" s="177">
        <f t="shared" si="12"/>
        <v>0</v>
      </c>
    </row>
    <row r="61" spans="1:29">
      <c r="A61" s="25">
        <v>13</v>
      </c>
      <c r="B61" s="26"/>
      <c r="C61" s="210"/>
      <c r="D61" s="220"/>
      <c r="E61" s="221"/>
      <c r="F61" s="221"/>
      <c r="G61" s="221"/>
      <c r="H61" s="222"/>
      <c r="I61" s="215"/>
      <c r="J61" s="228"/>
      <c r="K61" s="225"/>
      <c r="L61" s="226">
        <f t="shared" si="9"/>
        <v>0</v>
      </c>
      <c r="M61" s="203"/>
      <c r="N61" s="203"/>
      <c r="O61" s="203"/>
      <c r="P61" s="203"/>
      <c r="Q61" s="203"/>
      <c r="R61" s="203"/>
      <c r="S61" s="65">
        <f>IFERROR(INDEX(Lijsten!$A$42:$B$47,MATCH($C61,Lijsten!$B$42:$B$47,0),1),0)</f>
        <v>0</v>
      </c>
      <c r="T61" s="65">
        <f>IFERROR(INDEX(Lijsten!$A$50:$B$57,MATCH(#REF!,Lijsten!$B$50:$B$57,0),1),0)</f>
        <v>0</v>
      </c>
      <c r="Y61" s="65">
        <f t="shared" si="10"/>
        <v>0</v>
      </c>
      <c r="Z61" s="179">
        <f t="shared" si="11"/>
        <v>0</v>
      </c>
      <c r="AA61" s="102"/>
      <c r="AB61" s="177"/>
      <c r="AC61" s="177">
        <f t="shared" si="12"/>
        <v>0</v>
      </c>
    </row>
    <row r="62" spans="1:29">
      <c r="A62" s="25">
        <v>14</v>
      </c>
      <c r="B62" s="26"/>
      <c r="C62" s="210"/>
      <c r="D62" s="262"/>
      <c r="E62" s="263"/>
      <c r="F62" s="263"/>
      <c r="G62" s="263"/>
      <c r="H62" s="264"/>
      <c r="I62" s="215"/>
      <c r="J62" s="228"/>
      <c r="K62" s="225"/>
      <c r="L62" s="226">
        <f t="shared" si="9"/>
        <v>0</v>
      </c>
      <c r="M62" s="203"/>
      <c r="N62" s="203"/>
      <c r="O62" s="203"/>
      <c r="P62" s="203"/>
      <c r="Q62" s="203"/>
      <c r="R62" s="203"/>
      <c r="S62" s="65">
        <f>IFERROR(INDEX(Lijsten!$A$42:$B$47,MATCH($C62,Lijsten!$B$42:$B$47,0),1),0)</f>
        <v>0</v>
      </c>
      <c r="T62" s="65">
        <f>IFERROR(INDEX(Lijsten!$A$50:$B$57,MATCH(#REF!,Lijsten!$B$50:$B$57,0),1),0)</f>
        <v>0</v>
      </c>
      <c r="Y62" s="65">
        <f t="shared" si="10"/>
        <v>0</v>
      </c>
      <c r="Z62" s="179">
        <f t="shared" si="11"/>
        <v>0</v>
      </c>
      <c r="AA62" s="102"/>
      <c r="AB62" s="177"/>
      <c r="AC62" s="177">
        <f t="shared" si="12"/>
        <v>0</v>
      </c>
    </row>
    <row r="63" spans="1:29">
      <c r="A63" s="25">
        <v>15</v>
      </c>
      <c r="B63" s="26"/>
      <c r="C63" s="210"/>
      <c r="D63" s="262"/>
      <c r="E63" s="263"/>
      <c r="F63" s="263"/>
      <c r="G63" s="263"/>
      <c r="H63" s="264"/>
      <c r="I63" s="215"/>
      <c r="J63" s="228"/>
      <c r="K63" s="225"/>
      <c r="L63" s="226">
        <f t="shared" si="9"/>
        <v>0</v>
      </c>
      <c r="M63" s="203"/>
      <c r="N63" s="203"/>
      <c r="O63" s="203"/>
      <c r="P63" s="203"/>
      <c r="Q63" s="203"/>
      <c r="R63" s="203"/>
      <c r="S63" s="65">
        <f>IFERROR(INDEX(Lijsten!$A$42:$B$47,MATCH($C63,Lijsten!$B$42:$B$47,0),1),0)</f>
        <v>0</v>
      </c>
      <c r="T63" s="65">
        <f>IFERROR(INDEX(Lijsten!$A$50:$B$57,MATCH(#REF!,Lijsten!$B$50:$B$57,0),1),0)</f>
        <v>0</v>
      </c>
      <c r="Y63" s="65">
        <f t="shared" si="10"/>
        <v>0</v>
      </c>
      <c r="Z63" s="179">
        <f t="shared" si="11"/>
        <v>0</v>
      </c>
      <c r="AA63" s="102"/>
      <c r="AB63" s="177"/>
      <c r="AC63" s="177">
        <f t="shared" si="12"/>
        <v>0</v>
      </c>
    </row>
    <row r="64" spans="1:29">
      <c r="A64" s="7" t="s">
        <v>280</v>
      </c>
      <c r="B64" s="7"/>
      <c r="D64" s="201"/>
      <c r="E64" s="201"/>
      <c r="F64" s="201"/>
      <c r="G64" s="201"/>
      <c r="H64" s="201"/>
      <c r="I64" s="201"/>
      <c r="J64" s="227">
        <f t="shared" ref="J64:K64" si="13">SUM(J49:J63)</f>
        <v>0</v>
      </c>
      <c r="K64" s="227">
        <f t="shared" si="13"/>
        <v>0</v>
      </c>
      <c r="L64" s="227">
        <f>SUM(L49:L63)</f>
        <v>0</v>
      </c>
      <c r="M64" s="204"/>
      <c r="N64" s="204"/>
      <c r="O64" s="204"/>
      <c r="P64" s="204"/>
      <c r="Q64" s="204"/>
      <c r="R64" s="204"/>
      <c r="Y64" s="65"/>
      <c r="Z64" s="179"/>
      <c r="AB64" s="65"/>
      <c r="AC64" s="65"/>
    </row>
    <row r="65" spans="1:34">
      <c r="D65" s="201"/>
      <c r="E65" s="201"/>
      <c r="F65" s="201"/>
      <c r="G65" s="201"/>
      <c r="H65" s="201"/>
      <c r="I65" s="201"/>
      <c r="J65" s="201"/>
      <c r="K65" s="201"/>
      <c r="M65" s="201"/>
      <c r="N65" s="201"/>
      <c r="O65" s="201"/>
      <c r="P65" s="201"/>
      <c r="Q65" s="201"/>
      <c r="R65" s="201"/>
      <c r="Y65" s="65"/>
      <c r="AB65" s="65"/>
      <c r="AC65" s="65"/>
    </row>
    <row r="66" spans="1:34">
      <c r="A66" s="7" t="s">
        <v>281</v>
      </c>
      <c r="B66" s="7"/>
      <c r="D66" s="201"/>
      <c r="E66" s="201"/>
      <c r="F66" s="201"/>
      <c r="G66" s="201"/>
      <c r="H66" s="201"/>
      <c r="I66" s="201"/>
      <c r="J66" s="24">
        <f t="shared" ref="J66:K66" si="14">+J27+J36+J45+J64</f>
        <v>0</v>
      </c>
      <c r="K66" s="24">
        <f t="shared" si="14"/>
        <v>0</v>
      </c>
      <c r="L66" s="24">
        <f>+L27+L36+L45+L64</f>
        <v>0</v>
      </c>
      <c r="M66" s="204"/>
      <c r="N66" s="204"/>
      <c r="O66" s="204"/>
      <c r="P66" s="204"/>
      <c r="Q66" s="204"/>
      <c r="R66" s="204"/>
      <c r="Y66" s="65"/>
      <c r="AB66" s="65"/>
      <c r="AC66" s="65"/>
    </row>
    <row r="67" spans="1:34">
      <c r="I67" s="201"/>
      <c r="J67" s="201"/>
      <c r="K67" s="201"/>
      <c r="L67" s="201"/>
      <c r="M67" s="201"/>
      <c r="N67" s="201"/>
      <c r="O67" s="201"/>
      <c r="P67" s="201"/>
      <c r="Q67" s="201"/>
      <c r="R67" s="201"/>
      <c r="S67" s="8"/>
      <c r="T67" s="8"/>
      <c r="U67" s="8"/>
      <c r="V67" s="8"/>
      <c r="W67" s="8"/>
      <c r="Y67" s="65"/>
      <c r="AB67" s="65"/>
      <c r="AC67" s="65"/>
      <c r="AD67" s="65"/>
      <c r="AE67" s="102"/>
      <c r="AF67" s="65"/>
      <c r="AG67" s="65"/>
      <c r="AH67" s="65"/>
    </row>
    <row r="68" spans="1:34" ht="18.600000000000001">
      <c r="A68" s="299" t="s">
        <v>282</v>
      </c>
      <c r="B68" s="300"/>
      <c r="C68" s="300"/>
      <c r="D68" s="300"/>
      <c r="E68" s="300"/>
      <c r="F68" s="300"/>
      <c r="G68" s="300"/>
      <c r="H68" s="300"/>
      <c r="I68" s="300"/>
      <c r="J68" s="300"/>
      <c r="K68" s="300"/>
      <c r="L68" s="300"/>
      <c r="M68" s="65"/>
      <c r="N68" s="65"/>
      <c r="O68" s="65"/>
      <c r="P68" s="65"/>
      <c r="Q68" s="65"/>
      <c r="R68" s="102"/>
      <c r="T68" s="8"/>
      <c r="U68" s="8"/>
      <c r="V68" s="8"/>
      <c r="W68" s="8"/>
      <c r="X68" s="8"/>
      <c r="Y68" s="8"/>
      <c r="Z68" s="8"/>
      <c r="AA68" s="8"/>
    </row>
    <row r="69" spans="1:34" ht="18.600000000000001">
      <c r="A69" s="299" t="s">
        <v>283</v>
      </c>
      <c r="B69" s="300"/>
      <c r="C69" s="300"/>
      <c r="D69" s="300"/>
      <c r="E69" s="300"/>
      <c r="F69" s="300"/>
      <c r="G69" s="300"/>
      <c r="H69" s="300"/>
      <c r="I69" s="300"/>
      <c r="J69" s="300"/>
      <c r="K69" s="300"/>
      <c r="L69" s="300"/>
      <c r="M69" s="65"/>
      <c r="N69" s="65"/>
      <c r="O69" s="65"/>
      <c r="P69" s="65"/>
      <c r="Q69" s="65"/>
      <c r="R69" s="102"/>
      <c r="T69" s="8"/>
      <c r="U69" s="8"/>
      <c r="V69" s="8"/>
      <c r="W69" s="8"/>
      <c r="X69" s="8"/>
      <c r="Y69" s="8"/>
      <c r="Z69" s="8"/>
      <c r="AA69" s="8"/>
    </row>
    <row r="70" spans="1:34">
      <c r="X70" s="102"/>
      <c r="Y70" s="65"/>
    </row>
    <row r="71" spans="1:34">
      <c r="A71" s="7" t="s">
        <v>284</v>
      </c>
      <c r="X71" s="102"/>
      <c r="Y71" s="65"/>
    </row>
    <row r="72" spans="1:34">
      <c r="A72" s="7" t="s">
        <v>191</v>
      </c>
      <c r="X72" s="102"/>
      <c r="Y72" s="65"/>
    </row>
    <row r="73" spans="1:34" ht="45" customHeight="1">
      <c r="A73" s="7"/>
      <c r="B73" s="233" t="s">
        <v>285</v>
      </c>
      <c r="C73" s="233"/>
      <c r="D73" s="233"/>
      <c r="E73" s="233"/>
      <c r="F73" s="233"/>
      <c r="G73" s="233"/>
      <c r="H73" s="233"/>
      <c r="I73" s="233"/>
      <c r="J73" s="233"/>
      <c r="X73" s="102"/>
      <c r="Y73" s="65"/>
    </row>
    <row r="74" spans="1:34">
      <c r="D74" s="144">
        <v>1</v>
      </c>
      <c r="E74" s="144">
        <v>2</v>
      </c>
      <c r="F74" s="144">
        <v>3</v>
      </c>
      <c r="G74" s="144">
        <v>4</v>
      </c>
      <c r="H74" s="144">
        <v>5</v>
      </c>
      <c r="I74" s="144">
        <v>6</v>
      </c>
      <c r="X74" s="102"/>
      <c r="Y74" s="65"/>
    </row>
    <row r="75" spans="1:34" ht="43.5">
      <c r="B75" s="267" t="s">
        <v>286</v>
      </c>
      <c r="C75" s="268"/>
      <c r="D75" s="66" t="str">
        <f>Lijsten!$B$42</f>
        <v>Fundamental Research (art.25 GBER)</v>
      </c>
      <c r="E75" s="66" t="str">
        <f>Lijsten!$B$43</f>
        <v>Industrial Research (art.25 GBER)</v>
      </c>
      <c r="F75" s="66" t="str">
        <f>Lijsten!$B$44</f>
        <v>Experimental Development (art.25 GBER)</v>
      </c>
      <c r="G75" s="66" t="str">
        <f>Lijsten!$B$45</f>
        <v>Feasibility Studies (art.25 GBER)</v>
      </c>
      <c r="H75" s="66" t="str">
        <f>LEFT(Lijsten!$B$46,43)</f>
        <v>Innovation Activity for SME (art.28 GBER)</v>
      </c>
      <c r="I75" s="66" t="str">
        <f>Lijsten!$B$47</f>
        <v>Startup Activity (art.22 GBER)</v>
      </c>
      <c r="J75" s="32" t="s">
        <v>287</v>
      </c>
      <c r="X75" s="102"/>
      <c r="Y75" s="65"/>
    </row>
    <row r="76" spans="1:34">
      <c r="B76" s="246">
        <f>IF($T$6=1,Lijsten!$B80,IF($T$6=2,Lijsten!$B89,""))</f>
        <v>0</v>
      </c>
      <c r="C76" s="247"/>
      <c r="D76" s="188">
        <f t="shared" ref="D76:I76" si="15">SUMIFS($L$17:$L$26,$S$17:$S$26,D$74)+SUMIFS($L$31:$L$35,$S$31:$S$35,D$74)+SUMIFS($L$40:$L$44,$S$40:$S$44,D$74)+SUMIFS($L$49:$L$63,$S$49:$S$63,D$74)</f>
        <v>0</v>
      </c>
      <c r="E76" s="188">
        <f t="shared" si="15"/>
        <v>0</v>
      </c>
      <c r="F76" s="188">
        <f t="shared" si="15"/>
        <v>0</v>
      </c>
      <c r="G76" s="188">
        <f t="shared" si="15"/>
        <v>0</v>
      </c>
      <c r="H76" s="188">
        <f t="shared" si="15"/>
        <v>0</v>
      </c>
      <c r="I76" s="188">
        <f t="shared" si="15"/>
        <v>0</v>
      </c>
      <c r="J76" s="24">
        <f>SUM(D76:I76)</f>
        <v>0</v>
      </c>
      <c r="X76" s="102"/>
      <c r="Y76" s="65"/>
    </row>
    <row r="77" spans="1:34">
      <c r="B77" s="260">
        <f>IF($T$6=1,Lijsten!$B81,IF($T$6=2,Lijsten!$B90,""))</f>
        <v>0</v>
      </c>
      <c r="C77" s="261"/>
      <c r="D77" s="189">
        <f t="shared" ref="D77:I77" si="16">IF($T$6=1,SUMIFS($L$17:$L$26,$S$17:$S$26,D$74,$I$17:$I$26,"Permanent"),0)+IF($T$6=1,SUMIFS($L$49:$L$63,$T$49:$T$63,5,$S$49:$S$63,D$74),0)</f>
        <v>0</v>
      </c>
      <c r="E77" s="189">
        <f t="shared" si="16"/>
        <v>0</v>
      </c>
      <c r="F77" s="189">
        <f t="shared" si="16"/>
        <v>0</v>
      </c>
      <c r="G77" s="189">
        <f t="shared" si="16"/>
        <v>0</v>
      </c>
      <c r="H77" s="189">
        <f t="shared" si="16"/>
        <v>0</v>
      </c>
      <c r="I77" s="189">
        <f t="shared" si="16"/>
        <v>0</v>
      </c>
      <c r="J77" s="181">
        <f>SUM(D77:I77)</f>
        <v>0</v>
      </c>
      <c r="X77" s="102"/>
      <c r="Y77" s="65"/>
    </row>
    <row r="78" spans="1:34">
      <c r="B78" s="246" t="str">
        <f>IF($T$6=1,Lijsten!$B82,IF($T$6=2,Lijsten!$B91,""))</f>
        <v>Total cost</v>
      </c>
      <c r="C78" s="247"/>
      <c r="D78" s="27">
        <f t="shared" ref="D78:I78" si="17">+D76-D77</f>
        <v>0</v>
      </c>
      <c r="E78" s="27">
        <f t="shared" si="17"/>
        <v>0</v>
      </c>
      <c r="F78" s="27">
        <f t="shared" si="17"/>
        <v>0</v>
      </c>
      <c r="G78" s="27">
        <f t="shared" si="17"/>
        <v>0</v>
      </c>
      <c r="H78" s="27">
        <f t="shared" si="17"/>
        <v>0</v>
      </c>
      <c r="I78" s="27">
        <f t="shared" si="17"/>
        <v>0</v>
      </c>
      <c r="J78" s="27">
        <f>SUM(D78:I78)</f>
        <v>0</v>
      </c>
      <c r="X78" s="102"/>
      <c r="Y78" s="65"/>
    </row>
    <row r="79" spans="1:34">
      <c r="B79" s="246" t="str">
        <f>IF($T$6=1,Lijsten!$B83,IF($T$6=2,Lijsten!$B92,""))</f>
        <v>Of which eligible personnel costs</v>
      </c>
      <c r="C79" s="247"/>
      <c r="D79" s="188">
        <f>IF($T$6=1,IF(Check!C142&lt;&gt;"",Check!C142,Check!C141),IF($T$6=2,IF(Check!C140&lt;&gt;"",Check!C140,Check!C139),""))</f>
        <v>0</v>
      </c>
      <c r="E79" s="188">
        <f>IF($T$6=1,IF(Check!D142&lt;&gt;"",Check!D142,Check!D141),IF($T$6=2,IF(Check!D140&lt;&gt;"",Check!D140,Check!D139),""))</f>
        <v>0</v>
      </c>
      <c r="F79" s="188">
        <f>IF($T$6=1,IF(Check!E142&lt;&gt;"",Check!E142,Check!E141),IF($T$6=2,IF(Check!E140&lt;&gt;"",Check!E140,Check!E139),""))</f>
        <v>0</v>
      </c>
      <c r="G79" s="188">
        <f>IF($T$6=1,IF(Check!F142&lt;&gt;"",Check!F142,Check!F141),IF($T$6=2,IF(Check!F140&lt;&gt;"",Check!F140,Check!F139),""))</f>
        <v>0</v>
      </c>
      <c r="H79" s="188">
        <f>IF($T$6=1,IF(Check!G142&lt;&gt;"",Check!G142,Check!G141),IF($T$6=2,IF(Check!G140&lt;&gt;"",Check!G140,Check!G139),""))</f>
        <v>0</v>
      </c>
      <c r="I79" s="188">
        <f>IF($T$6=1,IF(Check!H142&lt;&gt;"",Check!H142,Check!H141),IF($T$6=2,IF(Check!H140&lt;&gt;"",Check!H140,Check!H139),""))</f>
        <v>0</v>
      </c>
      <c r="J79" s="27">
        <f t="shared" ref="J79:J82" si="18">SUM(D79:I79)</f>
        <v>0</v>
      </c>
      <c r="X79" s="102"/>
      <c r="Y79" s="65"/>
    </row>
    <row r="80" spans="1:34">
      <c r="B80" s="246" t="str">
        <f>IF($T$6=1,Lijsten!$B84,IF($T$6=2,Lijsten!$B93,""))</f>
        <v>Total own contribution</v>
      </c>
      <c r="C80" s="247"/>
      <c r="D80" s="27">
        <f t="shared" ref="D80:H80" si="19">+D76-D82</f>
        <v>0</v>
      </c>
      <c r="E80" s="27">
        <f t="shared" si="19"/>
        <v>0</v>
      </c>
      <c r="F80" s="27">
        <f t="shared" si="19"/>
        <v>0</v>
      </c>
      <c r="G80" s="27">
        <f t="shared" si="19"/>
        <v>0</v>
      </c>
      <c r="H80" s="27">
        <f t="shared" si="19"/>
        <v>0</v>
      </c>
      <c r="I80" s="27">
        <f>+I76-I82</f>
        <v>0</v>
      </c>
      <c r="J80" s="27">
        <f t="shared" si="18"/>
        <v>0</v>
      </c>
      <c r="X80" s="102"/>
      <c r="Y80" s="65"/>
    </row>
    <row r="81" spans="1:27">
      <c r="B81" s="246">
        <f>IF($T$6=1,Lijsten!$B85,IF($T$6=2,Lijsten!$B94,""))</f>
        <v>0</v>
      </c>
      <c r="C81" s="247"/>
      <c r="D81" s="188">
        <f>+D78-D82</f>
        <v>0</v>
      </c>
      <c r="E81" s="188">
        <f t="shared" ref="E81:I81" si="20">+E78-E82</f>
        <v>0</v>
      </c>
      <c r="F81" s="188">
        <f t="shared" si="20"/>
        <v>0</v>
      </c>
      <c r="G81" s="188">
        <f t="shared" si="20"/>
        <v>0</v>
      </c>
      <c r="H81" s="188">
        <f t="shared" si="20"/>
        <v>0</v>
      </c>
      <c r="I81" s="188">
        <f t="shared" si="20"/>
        <v>0</v>
      </c>
      <c r="J81" s="27">
        <f t="shared" si="18"/>
        <v>0</v>
      </c>
      <c r="X81" s="102"/>
      <c r="Y81" s="65"/>
    </row>
    <row r="82" spans="1:27">
      <c r="B82" s="246" t="str">
        <f>IF($T$6=1,Lijsten!$B86,IF($T$6=2,Lijsten!$B95,""))</f>
        <v>Requested grant</v>
      </c>
      <c r="C82" s="247"/>
      <c r="D82" s="27">
        <f>+Check!C146</f>
        <v>0</v>
      </c>
      <c r="E82" s="27">
        <f>+Check!D146</f>
        <v>0</v>
      </c>
      <c r="F82" s="27">
        <f>+Check!E146</f>
        <v>0</v>
      </c>
      <c r="G82" s="27">
        <f>+Check!F146</f>
        <v>0</v>
      </c>
      <c r="H82" s="27">
        <f>+Check!G146</f>
        <v>0</v>
      </c>
      <c r="I82" s="27">
        <f>+Check!H146</f>
        <v>0</v>
      </c>
      <c r="J82" s="24">
        <f t="shared" si="18"/>
        <v>0</v>
      </c>
      <c r="X82" s="102"/>
      <c r="Y82" s="65"/>
    </row>
    <row r="83" spans="1:27">
      <c r="B83" s="183" t="str">
        <f>IF(AND($T$6=1,OR($T$10=6,$T$10=7),$J$82&gt;200000),"ERROR: The maximum subsidy for activities of start-up companies is €200.000,-",
IF(AND($T$6=2,$T$10=6,$J$82&gt;500000),"ERROR: The maximum subsidy for activities of start-up companies is € 500.000,-",
IF(AND($T$6=2,$T$10=7,$J$82&gt;1000000),"ERROR: The maximum subsidy for activities of innovative start-up companies is € 1.000.000,-","")))</f>
        <v/>
      </c>
      <c r="X83" s="102"/>
      <c r="Y83" s="65"/>
    </row>
    <row r="84" spans="1:27">
      <c r="X84" s="102"/>
      <c r="Y84" s="65"/>
    </row>
    <row r="85" spans="1:27">
      <c r="A85" s="7" t="s">
        <v>288</v>
      </c>
      <c r="R85" s="14"/>
      <c r="V85" s="102"/>
      <c r="Y85" s="65"/>
    </row>
    <row r="86" spans="1:27">
      <c r="A86" s="7"/>
      <c r="B86" s="8" t="s">
        <v>289</v>
      </c>
      <c r="J86" s="27">
        <f>+J80</f>
        <v>0</v>
      </c>
      <c r="V86" s="102"/>
      <c r="Y86" s="65"/>
    </row>
    <row r="87" spans="1:27">
      <c r="B87" s="92" t="s">
        <v>290</v>
      </c>
      <c r="V87" s="102"/>
      <c r="Y87" s="65"/>
    </row>
    <row r="88" spans="1:27">
      <c r="C88" s="92" t="s">
        <v>291</v>
      </c>
      <c r="J88" s="27">
        <f>+J81</f>
        <v>0</v>
      </c>
      <c r="V88" s="102"/>
      <c r="Y88" s="65"/>
    </row>
    <row r="89" spans="1:27">
      <c r="C89" s="92" t="s">
        <v>292</v>
      </c>
      <c r="J89" s="27">
        <f>IF(+J80-J88&gt;0,+J80-J88,0)</f>
        <v>0</v>
      </c>
      <c r="V89" s="102"/>
      <c r="Y89" s="65"/>
    </row>
    <row r="90" spans="1:27">
      <c r="C90" s="92"/>
      <c r="V90" s="102"/>
      <c r="Y90" s="65"/>
    </row>
    <row r="91" spans="1:27" ht="18.600000000000001">
      <c r="A91" s="306" t="s">
        <v>107</v>
      </c>
      <c r="B91" s="307"/>
      <c r="C91" s="307"/>
      <c r="D91" s="307"/>
      <c r="E91" s="307"/>
      <c r="F91" s="307"/>
      <c r="G91" s="307"/>
      <c r="H91" s="307"/>
      <c r="I91" s="307"/>
      <c r="J91" s="307"/>
      <c r="V91" s="102"/>
      <c r="Y91" s="65"/>
    </row>
    <row r="92" spans="1:27" ht="18.600000000000001">
      <c r="A92" s="308" t="s">
        <v>293</v>
      </c>
      <c r="B92" s="309"/>
      <c r="C92" s="309"/>
      <c r="D92" s="309"/>
      <c r="E92" s="309"/>
      <c r="F92" s="309"/>
      <c r="G92" s="309"/>
      <c r="H92" s="309"/>
      <c r="I92" s="309"/>
      <c r="J92" s="310"/>
      <c r="K92" s="65"/>
      <c r="L92" s="65"/>
      <c r="M92" s="65"/>
      <c r="N92" s="65"/>
      <c r="O92" s="65"/>
      <c r="P92" s="65"/>
      <c r="Q92" s="65"/>
      <c r="R92" s="65"/>
      <c r="T92" s="8"/>
      <c r="U92" s="8"/>
      <c r="V92" s="8"/>
      <c r="W92" s="8"/>
      <c r="X92" s="8"/>
      <c r="Y92" s="8"/>
      <c r="Z92" s="8"/>
      <c r="AA92" s="8"/>
    </row>
    <row r="93" spans="1:27">
      <c r="C93" s="92"/>
      <c r="V93" s="102"/>
      <c r="Y93" s="65"/>
    </row>
    <row r="94" spans="1:27">
      <c r="A94" s="7" t="s">
        <v>204</v>
      </c>
      <c r="B94" s="7"/>
      <c r="V94" s="102"/>
      <c r="Y94" s="65"/>
    </row>
    <row r="95" spans="1:27">
      <c r="A95" s="8" t="s">
        <v>294</v>
      </c>
      <c r="B95" s="7"/>
      <c r="V95" s="102"/>
      <c r="Y95" s="65"/>
    </row>
    <row r="96" spans="1:27" ht="90" customHeight="1">
      <c r="A96" s="290"/>
      <c r="B96" s="290"/>
      <c r="C96" s="290"/>
      <c r="D96" s="290"/>
      <c r="E96" s="290"/>
      <c r="F96" s="290"/>
      <c r="G96" s="290"/>
      <c r="H96" s="290"/>
      <c r="I96" s="290"/>
      <c r="J96" s="290"/>
      <c r="K96" s="65"/>
      <c r="L96" s="65"/>
      <c r="M96" s="65"/>
      <c r="N96" s="65"/>
      <c r="O96" s="65"/>
      <c r="P96" s="102"/>
      <c r="Q96" s="65"/>
      <c r="R96" s="65"/>
      <c r="T96" s="8"/>
      <c r="U96" s="8"/>
      <c r="V96" s="8"/>
      <c r="W96" s="8"/>
      <c r="X96" s="8"/>
      <c r="Y96" s="8"/>
      <c r="Z96" s="8"/>
      <c r="AA96" s="8"/>
    </row>
    <row r="97" spans="1:27">
      <c r="V97" s="102"/>
      <c r="Y97" s="65"/>
    </row>
    <row r="98" spans="1:27" ht="18.600000000000001" hidden="1">
      <c r="A98" s="301" t="s">
        <v>295</v>
      </c>
      <c r="B98" s="302"/>
      <c r="C98" s="302"/>
      <c r="D98" s="302"/>
      <c r="E98" s="302"/>
      <c r="F98" s="302"/>
      <c r="G98" s="302"/>
      <c r="H98" s="302"/>
      <c r="I98" s="302"/>
      <c r="J98" s="303"/>
      <c r="K98" s="65"/>
      <c r="L98" s="65"/>
      <c r="M98" s="65"/>
      <c r="N98" s="65"/>
      <c r="O98" s="65"/>
      <c r="P98" s="102"/>
      <c r="Q98" s="65"/>
      <c r="R98" s="65"/>
      <c r="T98" s="8"/>
      <c r="U98" s="8"/>
      <c r="V98" s="8"/>
      <c r="W98" s="8"/>
      <c r="X98" s="8"/>
      <c r="Y98" s="8"/>
      <c r="Z98" s="8"/>
      <c r="AA98" s="8"/>
    </row>
    <row r="99" spans="1:27" ht="18.600000000000001" hidden="1">
      <c r="A99" s="301" t="s">
        <v>296</v>
      </c>
      <c r="B99" s="302"/>
      <c r="C99" s="302"/>
      <c r="D99" s="302"/>
      <c r="E99" s="302"/>
      <c r="F99" s="302"/>
      <c r="G99" s="302"/>
      <c r="H99" s="302"/>
      <c r="I99" s="302"/>
      <c r="J99" s="303"/>
      <c r="K99" s="65"/>
      <c r="L99" s="65"/>
      <c r="M99" s="65"/>
      <c r="N99" s="65"/>
      <c r="O99" s="65"/>
      <c r="P99" s="102"/>
      <c r="Q99" s="65"/>
      <c r="R99" s="65"/>
      <c r="T99" s="8"/>
      <c r="U99" s="8"/>
      <c r="V99" s="8"/>
      <c r="W99" s="8"/>
      <c r="X99" s="8"/>
      <c r="Y99" s="8"/>
      <c r="Z99" s="8"/>
      <c r="AA99" s="8"/>
    </row>
    <row r="100" spans="1:27">
      <c r="A100" s="7" t="s">
        <v>297</v>
      </c>
    </row>
    <row r="101" spans="1:27" ht="18.600000000000001">
      <c r="A101" s="304" t="s">
        <v>298</v>
      </c>
      <c r="B101" s="305"/>
      <c r="C101" s="305"/>
      <c r="D101" s="305"/>
      <c r="E101" s="305"/>
      <c r="F101" s="305"/>
      <c r="G101" s="305"/>
      <c r="H101" s="305"/>
      <c r="I101" s="305"/>
      <c r="J101" s="305"/>
      <c r="K101" s="65"/>
      <c r="L101" s="65"/>
      <c r="M101" s="65"/>
      <c r="N101" s="65"/>
      <c r="O101" s="65"/>
      <c r="P101" s="65"/>
      <c r="Q101" s="65"/>
      <c r="R101" s="65"/>
      <c r="T101" s="8"/>
      <c r="U101" s="8"/>
      <c r="V101" s="8"/>
      <c r="W101" s="8"/>
      <c r="X101" s="8"/>
      <c r="Y101" s="8"/>
      <c r="Z101" s="8"/>
      <c r="AA101" s="8"/>
    </row>
    <row r="102" spans="1:27" ht="18.600000000000001">
      <c r="A102" s="304" t="s">
        <v>299</v>
      </c>
      <c r="B102" s="305"/>
      <c r="C102" s="305"/>
      <c r="D102" s="305"/>
      <c r="E102" s="305"/>
      <c r="F102" s="305"/>
      <c r="G102" s="305"/>
      <c r="H102" s="305"/>
      <c r="I102" s="305"/>
      <c r="J102" s="305"/>
      <c r="K102" s="65"/>
      <c r="L102" s="65"/>
      <c r="M102" s="65"/>
      <c r="N102" s="65"/>
      <c r="O102" s="65"/>
      <c r="P102" s="65"/>
      <c r="Q102" s="65"/>
      <c r="R102" s="65"/>
      <c r="T102" s="8"/>
      <c r="U102" s="8"/>
      <c r="V102" s="8"/>
      <c r="W102" s="8"/>
      <c r="X102" s="8"/>
      <c r="Y102" s="8"/>
      <c r="Z102" s="8"/>
      <c r="AA102" s="8"/>
    </row>
    <row r="103" spans="1:27">
      <c r="A103" s="7" t="s">
        <v>300</v>
      </c>
    </row>
    <row r="104" spans="1:27">
      <c r="A104" s="7"/>
      <c r="B104" s="7"/>
      <c r="D104" s="17"/>
      <c r="E104" s="17"/>
      <c r="F104" s="17"/>
      <c r="G104" s="17"/>
      <c r="H104" s="17"/>
      <c r="I104" s="17"/>
    </row>
    <row r="105" spans="1:27" ht="43.5">
      <c r="A105" s="7"/>
      <c r="B105" s="274" t="s">
        <v>61</v>
      </c>
      <c r="C105" s="274"/>
      <c r="D105" s="117" t="str">
        <f>Lijsten!$B$42</f>
        <v>Fundamental Research (art.25 GBER)</v>
      </c>
      <c r="E105" s="117" t="str">
        <f>Lijsten!$B$43</f>
        <v>Industrial Research (art.25 GBER)</v>
      </c>
      <c r="F105" s="117" t="str">
        <f>Lijsten!$B$44</f>
        <v>Experimental Development (art.25 GBER)</v>
      </c>
      <c r="G105" s="117" t="str">
        <f>Lijsten!$B$45</f>
        <v>Feasibility Studies (art.25 GBER)</v>
      </c>
      <c r="H105" s="117" t="str">
        <f>LEFT(Lijsten!$B$46,43)</f>
        <v>Innovation Activity for SME (art.28 GBER)</v>
      </c>
      <c r="I105" s="117" t="str">
        <f>Lijsten!$B$47</f>
        <v>Startup Activity (art.22 GBER)</v>
      </c>
      <c r="J105" s="118" t="s">
        <v>287</v>
      </c>
    </row>
    <row r="106" spans="1:27">
      <c r="A106" s="7"/>
      <c r="B106" s="272">
        <f>B76</f>
        <v>0</v>
      </c>
      <c r="C106" s="273"/>
      <c r="D106" s="116">
        <f t="shared" ref="D106:I106" si="21">+D76</f>
        <v>0</v>
      </c>
      <c r="E106" s="116">
        <f t="shared" si="21"/>
        <v>0</v>
      </c>
      <c r="F106" s="116">
        <f t="shared" si="21"/>
        <v>0</v>
      </c>
      <c r="G106" s="116">
        <f t="shared" si="21"/>
        <v>0</v>
      </c>
      <c r="H106" s="116">
        <f t="shared" si="21"/>
        <v>0</v>
      </c>
      <c r="I106" s="116">
        <f t="shared" si="21"/>
        <v>0</v>
      </c>
      <c r="J106" s="170">
        <f t="shared" ref="J106:J111" si="22">SUM(D106:I106)</f>
        <v>0</v>
      </c>
    </row>
    <row r="107" spans="1:27">
      <c r="A107" s="7"/>
      <c r="B107" s="275" t="str">
        <f>B78</f>
        <v>Total cost</v>
      </c>
      <c r="C107" s="276"/>
      <c r="D107" s="116">
        <f t="shared" ref="D107:I111" si="23">+D78</f>
        <v>0</v>
      </c>
      <c r="E107" s="116">
        <f t="shared" si="23"/>
        <v>0</v>
      </c>
      <c r="F107" s="116">
        <f t="shared" si="23"/>
        <v>0</v>
      </c>
      <c r="G107" s="116">
        <f t="shared" si="23"/>
        <v>0</v>
      </c>
      <c r="H107" s="116">
        <f t="shared" si="23"/>
        <v>0</v>
      </c>
      <c r="I107" s="116">
        <f t="shared" si="23"/>
        <v>0</v>
      </c>
      <c r="J107" s="116">
        <f t="shared" si="22"/>
        <v>0</v>
      </c>
    </row>
    <row r="108" spans="1:27">
      <c r="A108" s="7"/>
      <c r="B108" s="287" t="str">
        <f>B79</f>
        <v>Of which eligible personnel costs</v>
      </c>
      <c r="C108" s="276"/>
      <c r="D108" s="116">
        <f t="shared" si="23"/>
        <v>0</v>
      </c>
      <c r="E108" s="116">
        <f t="shared" si="23"/>
        <v>0</v>
      </c>
      <c r="F108" s="116">
        <f t="shared" si="23"/>
        <v>0</v>
      </c>
      <c r="G108" s="116">
        <f t="shared" si="23"/>
        <v>0</v>
      </c>
      <c r="H108" s="116">
        <f t="shared" si="23"/>
        <v>0</v>
      </c>
      <c r="I108" s="116">
        <f t="shared" si="23"/>
        <v>0</v>
      </c>
      <c r="J108" s="116">
        <f t="shared" si="22"/>
        <v>0</v>
      </c>
    </row>
    <row r="109" spans="1:27">
      <c r="A109" s="7"/>
      <c r="B109" s="275" t="str">
        <f>B80</f>
        <v>Total own contribution</v>
      </c>
      <c r="C109" s="276"/>
      <c r="D109" s="116">
        <f t="shared" si="23"/>
        <v>0</v>
      </c>
      <c r="E109" s="116">
        <f t="shared" si="23"/>
        <v>0</v>
      </c>
      <c r="F109" s="116">
        <f t="shared" si="23"/>
        <v>0</v>
      </c>
      <c r="G109" s="116">
        <f t="shared" si="23"/>
        <v>0</v>
      </c>
      <c r="H109" s="116">
        <f t="shared" si="23"/>
        <v>0</v>
      </c>
      <c r="I109" s="116">
        <f t="shared" si="23"/>
        <v>0</v>
      </c>
      <c r="J109" s="116">
        <f t="shared" si="22"/>
        <v>0</v>
      </c>
    </row>
    <row r="110" spans="1:27">
      <c r="A110" s="7"/>
      <c r="B110" s="275">
        <f>B81</f>
        <v>0</v>
      </c>
      <c r="C110" s="276"/>
      <c r="D110" s="116">
        <f t="shared" si="23"/>
        <v>0</v>
      </c>
      <c r="E110" s="116">
        <f t="shared" si="23"/>
        <v>0</v>
      </c>
      <c r="F110" s="116">
        <f t="shared" si="23"/>
        <v>0</v>
      </c>
      <c r="G110" s="116">
        <f t="shared" si="23"/>
        <v>0</v>
      </c>
      <c r="H110" s="116">
        <f t="shared" si="23"/>
        <v>0</v>
      </c>
      <c r="I110" s="116">
        <f t="shared" si="23"/>
        <v>0</v>
      </c>
      <c r="J110" s="116">
        <f t="shared" si="22"/>
        <v>0</v>
      </c>
    </row>
    <row r="111" spans="1:27">
      <c r="A111" s="7"/>
      <c r="B111" s="272" t="str">
        <f>B82</f>
        <v>Requested grant</v>
      </c>
      <c r="C111" s="273"/>
      <c r="D111" s="116">
        <f t="shared" si="23"/>
        <v>0</v>
      </c>
      <c r="E111" s="116">
        <f t="shared" si="23"/>
        <v>0</v>
      </c>
      <c r="F111" s="116">
        <f t="shared" si="23"/>
        <v>0</v>
      </c>
      <c r="G111" s="116">
        <f t="shared" si="23"/>
        <v>0</v>
      </c>
      <c r="H111" s="116">
        <f t="shared" si="23"/>
        <v>0</v>
      </c>
      <c r="I111" s="116">
        <f t="shared" si="23"/>
        <v>0</v>
      </c>
      <c r="J111" s="170">
        <f t="shared" si="22"/>
        <v>0</v>
      </c>
    </row>
    <row r="112" spans="1:27">
      <c r="A112" s="7"/>
    </row>
    <row r="113" spans="1:10">
      <c r="A113" s="7"/>
    </row>
    <row r="114" spans="1:10">
      <c r="A114" s="7" t="s">
        <v>301</v>
      </c>
      <c r="B114" s="7"/>
    </row>
    <row r="115" spans="1:10">
      <c r="A115" s="7"/>
      <c r="B115" s="7"/>
      <c r="D115" s="190">
        <v>1</v>
      </c>
      <c r="E115" s="190">
        <v>2</v>
      </c>
      <c r="F115" s="190">
        <v>3</v>
      </c>
      <c r="G115" s="190">
        <v>4</v>
      </c>
      <c r="H115" s="190">
        <v>5</v>
      </c>
      <c r="I115" s="190">
        <v>6</v>
      </c>
    </row>
    <row r="116" spans="1:10" ht="43.5">
      <c r="A116" s="7"/>
      <c r="B116" s="284" t="s">
        <v>302</v>
      </c>
      <c r="C116" s="284"/>
      <c r="D116" s="66" t="str">
        <f>Lijsten!$B$42</f>
        <v>Fundamental Research (art.25 GBER)</v>
      </c>
      <c r="E116" s="66" t="str">
        <f>Lijsten!$B$43</f>
        <v>Industrial Research (art.25 GBER)</v>
      </c>
      <c r="F116" s="66" t="str">
        <f>Lijsten!$B$44</f>
        <v>Experimental Development (art.25 GBER)</v>
      </c>
      <c r="G116" s="66" t="str">
        <f>Lijsten!$B$45</f>
        <v>Feasibility Studies (art.25 GBER)</v>
      </c>
      <c r="H116" s="66" t="str">
        <f>LEFT(Lijsten!$B$46,43)</f>
        <v>Innovation Activity for SME (art.28 GBER)</v>
      </c>
      <c r="I116" s="66" t="str">
        <f>Lijsten!$B$47</f>
        <v>Startup Activity (art.22 GBER)</v>
      </c>
      <c r="J116" s="32" t="s">
        <v>287</v>
      </c>
    </row>
    <row r="117" spans="1:10">
      <c r="A117" s="7"/>
      <c r="B117" s="260" t="str">
        <f>IF($T$6=1,+Lijsten!$B$26,"")</f>
        <v/>
      </c>
      <c r="C117" s="261"/>
      <c r="D117" s="68">
        <f>SUMIFS($L$17:$L$26,$S$17:$S$26,$D115,$I$17:$I$26,"Temporary")</f>
        <v>0</v>
      </c>
      <c r="E117" s="68">
        <f>SUMIFS($L$17:$L$26,$S$17:$S$26,$E115,$I$17:$I$26,"Temporary")</f>
        <v>0</v>
      </c>
      <c r="F117" s="68">
        <f>SUMIFS($L$17:$L$26,$S$17:$S$26,$F115,$I$17:$I$26,"Temporary")</f>
        <v>0</v>
      </c>
      <c r="G117" s="68">
        <f>SUMIFS($L$17:$L$26,$S$17:$S$26,$G115,$I$17:$I$26,"Temporary")</f>
        <v>0</v>
      </c>
      <c r="H117" s="68">
        <f>SUMIFS($L$17:$L$26,$S$17:$S$26,$H115,$I$17:$I$26,"Temporary")</f>
        <v>0</v>
      </c>
      <c r="I117" s="68">
        <f>SUMIFS($L$17:$L$26,$S$17:$S$26,$I115,$I$17:$I$26,"Temporary")</f>
        <v>0</v>
      </c>
      <c r="J117" s="34">
        <f t="shared" ref="J117:J118" si="24">SUM(D117:I117)</f>
        <v>0</v>
      </c>
    </row>
    <row r="118" spans="1:10">
      <c r="A118" s="7"/>
      <c r="B118" s="285" t="str">
        <f>IF($T$6=1,+Lijsten!$B$27,"Direct personnel costs")</f>
        <v>Direct personnel costs</v>
      </c>
      <c r="C118" s="286"/>
      <c r="D118" s="110">
        <f t="shared" ref="D118:I118" si="25">SUMIFS($L$17:$L$26,$S$17:$S$26,D$115,$I$17:$I$26,"Permanent")+SUMIFS($L$17:$L$26,$S$17:$S$26,D$115,$I$17:$I$26,"Employed")+SUMIFS($L$17:$L$26,$S$17:$S$26,D$115,$I$17:$I$26,"To be recruited")</f>
        <v>0</v>
      </c>
      <c r="E118" s="110">
        <f t="shared" si="25"/>
        <v>0</v>
      </c>
      <c r="F118" s="110">
        <f t="shared" si="25"/>
        <v>0</v>
      </c>
      <c r="G118" s="110">
        <f t="shared" si="25"/>
        <v>0</v>
      </c>
      <c r="H118" s="110">
        <f t="shared" si="25"/>
        <v>0</v>
      </c>
      <c r="I118" s="110">
        <f t="shared" si="25"/>
        <v>0</v>
      </c>
      <c r="J118" s="81">
        <f t="shared" si="24"/>
        <v>0</v>
      </c>
    </row>
    <row r="119" spans="1:10">
      <c r="A119" s="7"/>
      <c r="B119" s="279" t="s">
        <v>303</v>
      </c>
      <c r="C119" s="280"/>
      <c r="D119" s="70">
        <f>SUM(D117:D118)</f>
        <v>0</v>
      </c>
      <c r="E119" s="70">
        <f t="shared" ref="E119:J119" si="26">SUM(E117:E118)</f>
        <v>0</v>
      </c>
      <c r="F119" s="70">
        <f t="shared" si="26"/>
        <v>0</v>
      </c>
      <c r="G119" s="70">
        <f t="shared" si="26"/>
        <v>0</v>
      </c>
      <c r="H119" s="70">
        <f t="shared" si="26"/>
        <v>0</v>
      </c>
      <c r="I119" s="70">
        <f t="shared" si="26"/>
        <v>0</v>
      </c>
      <c r="J119" s="34">
        <f t="shared" si="26"/>
        <v>0</v>
      </c>
    </row>
    <row r="120" spans="1:10">
      <c r="A120" s="7"/>
      <c r="B120" s="260" t="str">
        <f>+Lijsten!$B$28</f>
        <v>Instruments and Equipment</v>
      </c>
      <c r="C120" s="261"/>
      <c r="D120" s="68">
        <f>SUMIFS($L$31:$L$35,$S$31:$S$35,$D115)</f>
        <v>0</v>
      </c>
      <c r="E120" s="68">
        <f>SUMIFS($L$31:$L$35,$S$31:$S$35,$E115)</f>
        <v>0</v>
      </c>
      <c r="F120" s="68">
        <f>SUMIFS($L$31:$L$35,$S$31:$S$35,$F115)</f>
        <v>0</v>
      </c>
      <c r="G120" s="68">
        <f>SUMIFS($L$31:$L$35,$S$31:$S$35,$G115)</f>
        <v>0</v>
      </c>
      <c r="H120" s="68">
        <f>SUMIFS($L$31:$L$35,$S$31:$S$35,$H115)</f>
        <v>0</v>
      </c>
      <c r="I120" s="68">
        <f>SUMIFS($L$31:$L$35,$S$31:$S$35,$I115)</f>
        <v>0</v>
      </c>
      <c r="J120" s="34">
        <f t="shared" ref="J120:J122" si="27">SUM(D120:I120)</f>
        <v>0</v>
      </c>
    </row>
    <row r="121" spans="1:10">
      <c r="A121" s="7"/>
      <c r="B121" s="260" t="str">
        <f>+Lijsten!$B$29</f>
        <v>Materials and tools</v>
      </c>
      <c r="C121" s="261"/>
      <c r="D121" s="68">
        <f>SUMIFS($L$40:$L$44,$S$40:$S$44,$D115)</f>
        <v>0</v>
      </c>
      <c r="E121" s="68">
        <f>SUMIFS($L$40:$L$44,$S$40:$S$44,$E115)</f>
        <v>0</v>
      </c>
      <c r="F121" s="68">
        <f>SUMIFS($L$40:$L$44,$S$40:$S$44,$F115)</f>
        <v>0</v>
      </c>
      <c r="G121" s="68">
        <f>SUMIFS($L$40:$L$44,$S$40:$S$44,$G115)</f>
        <v>0</v>
      </c>
      <c r="H121" s="68">
        <f>SUMIFS($L$40:$L$44,$S$40:$S$44,$H115)</f>
        <v>0</v>
      </c>
      <c r="I121" s="68">
        <f>SUMIFS($L$40:$L$44,$S$40:$S$44,$I115)</f>
        <v>0</v>
      </c>
      <c r="J121" s="34">
        <f t="shared" si="27"/>
        <v>0</v>
      </c>
    </row>
    <row r="122" spans="1:10">
      <c r="A122" s="7"/>
      <c r="B122" s="260" t="str">
        <f>+Lijsten!$B$30</f>
        <v>Other goods, work and services</v>
      </c>
      <c r="C122" s="261"/>
      <c r="D122" s="68">
        <f>SUMIFS($L$49:$L$63,$S$49:$S$63,$D115)</f>
        <v>0</v>
      </c>
      <c r="E122" s="68">
        <f>SUMIFS($L$49:$L$63,$S$49:$S$63,$E115)</f>
        <v>0</v>
      </c>
      <c r="F122" s="68">
        <f>SUMIFS($L$49:$L$63,$S$49:$S$63,$F115)</f>
        <v>0</v>
      </c>
      <c r="G122" s="68">
        <f>SUMIFS($L$49:$L$63,$S$49:$S$63,$G115)</f>
        <v>0</v>
      </c>
      <c r="H122" s="68">
        <f>SUMIFS($L$49:$L$63,$S$49:$S$63,$H115)</f>
        <v>0</v>
      </c>
      <c r="I122" s="68">
        <f>SUMIFS($L$49:$L$63,$S$49:$S$63,$I115)</f>
        <v>0</v>
      </c>
      <c r="J122" s="34">
        <f t="shared" si="27"/>
        <v>0</v>
      </c>
    </row>
    <row r="123" spans="1:10">
      <c r="A123" s="7"/>
      <c r="B123" s="282" t="s">
        <v>304</v>
      </c>
      <c r="C123" s="283"/>
      <c r="D123" s="35">
        <f>SUM(D119:D122)</f>
        <v>0</v>
      </c>
      <c r="E123" s="35">
        <f t="shared" ref="E123:I123" si="28">SUM(E119:E122)</f>
        <v>0</v>
      </c>
      <c r="F123" s="35">
        <f t="shared" si="28"/>
        <v>0</v>
      </c>
      <c r="G123" s="35">
        <f t="shared" si="28"/>
        <v>0</v>
      </c>
      <c r="H123" s="35">
        <f t="shared" si="28"/>
        <v>0</v>
      </c>
      <c r="I123" s="35">
        <f t="shared" si="28"/>
        <v>0</v>
      </c>
      <c r="J123" s="35">
        <f>SUM(J119:J122)</f>
        <v>0</v>
      </c>
    </row>
    <row r="124" spans="1:10">
      <c r="A124" s="7"/>
      <c r="B124" s="7"/>
    </row>
    <row r="125" spans="1:10">
      <c r="A125" s="7" t="s">
        <v>305</v>
      </c>
      <c r="B125" s="7"/>
    </row>
    <row r="126" spans="1:10">
      <c r="A126" s="7"/>
      <c r="B126" s="7"/>
      <c r="D126" s="190">
        <v>1</v>
      </c>
      <c r="E126" s="190">
        <v>2</v>
      </c>
      <c r="F126" s="190">
        <v>3</v>
      </c>
      <c r="G126" s="190">
        <v>4</v>
      </c>
      <c r="H126" s="190">
        <v>5</v>
      </c>
      <c r="I126" s="190">
        <v>6</v>
      </c>
    </row>
    <row r="127" spans="1:10" ht="43.5">
      <c r="A127" s="7"/>
      <c r="B127" s="284" t="s">
        <v>63</v>
      </c>
      <c r="C127" s="284"/>
      <c r="D127" s="66" t="str">
        <f>Lijsten!$B$42</f>
        <v>Fundamental Research (art.25 GBER)</v>
      </c>
      <c r="E127" s="66" t="str">
        <f>Lijsten!$B$43</f>
        <v>Industrial Research (art.25 GBER)</v>
      </c>
      <c r="F127" s="66" t="str">
        <f>Lijsten!$B$44</f>
        <v>Experimental Development (art.25 GBER)</v>
      </c>
      <c r="G127" s="66" t="str">
        <f>Lijsten!$B$45</f>
        <v>Feasibility Studies (art.25 GBER)</v>
      </c>
      <c r="H127" s="66" t="str">
        <f>LEFT(Lijsten!$B$46,43)</f>
        <v>Innovation Activity for SME (art.28 GBER)</v>
      </c>
      <c r="I127" s="66" t="str">
        <f>Lijsten!$B$47</f>
        <v>Startup Activity (art.22 GBER)</v>
      </c>
      <c r="J127" s="32" t="s">
        <v>287</v>
      </c>
    </row>
    <row r="128" spans="1:10">
      <c r="B128" s="260" t="str">
        <f>IF($T$6=1,+Lijsten!$B$26,"")</f>
        <v/>
      </c>
      <c r="C128" s="261"/>
      <c r="D128" s="68">
        <f t="shared" ref="D128:I128" si="29">IF($T$9=0,D$117,IF(AND($T$9=1,$T$6=2),0,D$117))</f>
        <v>0</v>
      </c>
      <c r="E128" s="68">
        <f t="shared" si="29"/>
        <v>0</v>
      </c>
      <c r="F128" s="68">
        <f t="shared" si="29"/>
        <v>0</v>
      </c>
      <c r="G128" s="68">
        <f t="shared" si="29"/>
        <v>0</v>
      </c>
      <c r="H128" s="68">
        <f t="shared" si="29"/>
        <v>0</v>
      </c>
      <c r="I128" s="68">
        <f t="shared" si="29"/>
        <v>0</v>
      </c>
      <c r="J128" s="34">
        <f t="shared" ref="J128:J131" si="30">SUM(D128:I128)</f>
        <v>0</v>
      </c>
    </row>
    <row r="129" spans="1:12">
      <c r="B129" s="285" t="str">
        <f>IF($T$6=1,+Lijsten!$B$27,"Direct personnel costs")</f>
        <v>Direct personnel costs</v>
      </c>
      <c r="C129" s="286"/>
      <c r="D129" s="68">
        <f t="shared" ref="D129:I129" si="31">IF($T$6=1,0,IF(AND($T$6=2,$T$9=0),D$118,0))</f>
        <v>0</v>
      </c>
      <c r="E129" s="68">
        <f t="shared" si="31"/>
        <v>0</v>
      </c>
      <c r="F129" s="68">
        <f t="shared" si="31"/>
        <v>0</v>
      </c>
      <c r="G129" s="68">
        <f t="shared" si="31"/>
        <v>0</v>
      </c>
      <c r="H129" s="68">
        <f t="shared" si="31"/>
        <v>0</v>
      </c>
      <c r="I129" s="68">
        <f t="shared" si="31"/>
        <v>0</v>
      </c>
      <c r="J129" s="44">
        <f t="shared" si="30"/>
        <v>0</v>
      </c>
      <c r="K129" s="112" t="str">
        <f>IF(AND(J118&lt;&gt;0,$T$6=1)," Note: Direct Personnel Costs Permanent Staff not eligible for POP projects.","")</f>
        <v/>
      </c>
    </row>
    <row r="130" spans="1:12">
      <c r="B130" s="279" t="s">
        <v>306</v>
      </c>
      <c r="C130" s="280"/>
      <c r="D130" s="70">
        <f>SUM(D128:D129)</f>
        <v>0</v>
      </c>
      <c r="E130" s="70">
        <f t="shared" ref="E130:I130" si="32">SUM(E128:E129)</f>
        <v>0</v>
      </c>
      <c r="F130" s="70">
        <f t="shared" si="32"/>
        <v>0</v>
      </c>
      <c r="G130" s="70">
        <f t="shared" si="32"/>
        <v>0</v>
      </c>
      <c r="H130" s="70">
        <f t="shared" si="32"/>
        <v>0</v>
      </c>
      <c r="I130" s="70">
        <f t="shared" si="32"/>
        <v>0</v>
      </c>
      <c r="J130" s="45">
        <f>SUM(J128:J129)</f>
        <v>0</v>
      </c>
      <c r="K130" s="112" t="str">
        <f>IF($T$9=1," Personnel costs Biotech Booster BV not eligible.","")</f>
        <v/>
      </c>
    </row>
    <row r="131" spans="1:12">
      <c r="B131" s="260" t="str">
        <f>+Lijsten!$B$28</f>
        <v>Instruments and Equipment</v>
      </c>
      <c r="C131" s="261"/>
      <c r="D131" s="68">
        <f>+D120</f>
        <v>0</v>
      </c>
      <c r="E131" s="68">
        <f t="shared" ref="E131:I132" si="33">+E120</f>
        <v>0</v>
      </c>
      <c r="F131" s="68">
        <f t="shared" si="33"/>
        <v>0</v>
      </c>
      <c r="G131" s="68">
        <f t="shared" si="33"/>
        <v>0</v>
      </c>
      <c r="H131" s="68">
        <f t="shared" si="33"/>
        <v>0</v>
      </c>
      <c r="I131" s="68">
        <f t="shared" si="33"/>
        <v>0</v>
      </c>
      <c r="J131" s="34">
        <f t="shared" si="30"/>
        <v>0</v>
      </c>
    </row>
    <row r="132" spans="1:12">
      <c r="B132" s="260" t="str">
        <f>+Lijsten!$B$29</f>
        <v>Materials and tools</v>
      </c>
      <c r="C132" s="261"/>
      <c r="D132" s="68">
        <f>+D121</f>
        <v>0</v>
      </c>
      <c r="E132" s="68">
        <f t="shared" si="33"/>
        <v>0</v>
      </c>
      <c r="F132" s="68">
        <f t="shared" si="33"/>
        <v>0</v>
      </c>
      <c r="G132" s="68">
        <f t="shared" si="33"/>
        <v>0</v>
      </c>
      <c r="H132" s="68">
        <f t="shared" si="33"/>
        <v>0</v>
      </c>
      <c r="I132" s="68">
        <f t="shared" si="33"/>
        <v>0</v>
      </c>
      <c r="J132" s="34">
        <f t="shared" ref="J132" si="34">SUM(D132:I132)</f>
        <v>0</v>
      </c>
    </row>
    <row r="133" spans="1:12">
      <c r="B133" s="260" t="str">
        <f>+Lijsten!$B$30</f>
        <v>Other goods, work and services</v>
      </c>
      <c r="C133" s="261"/>
      <c r="D133" s="68">
        <f t="shared" ref="D133:I133" si="35">+D122-IF($T$6=1,SUMIFS($L$49:$L$63,$S$49:$S$63,D$126,$T$49:$T$63,5),0)</f>
        <v>0</v>
      </c>
      <c r="E133" s="68">
        <f t="shared" si="35"/>
        <v>0</v>
      </c>
      <c r="F133" s="68">
        <f t="shared" si="35"/>
        <v>0</v>
      </c>
      <c r="G133" s="68">
        <f t="shared" si="35"/>
        <v>0</v>
      </c>
      <c r="H133" s="68">
        <f t="shared" si="35"/>
        <v>0</v>
      </c>
      <c r="I133" s="68">
        <f t="shared" si="35"/>
        <v>0</v>
      </c>
      <c r="J133" s="34">
        <f t="shared" ref="J133" si="36">SUM(D133:I133)</f>
        <v>0</v>
      </c>
    </row>
    <row r="134" spans="1:12">
      <c r="B134" s="282" t="s">
        <v>307</v>
      </c>
      <c r="C134" s="283"/>
      <c r="D134" s="35">
        <f t="shared" ref="D134:J134" si="37">SUM(D130:D133)</f>
        <v>0</v>
      </c>
      <c r="E134" s="35">
        <f t="shared" si="37"/>
        <v>0</v>
      </c>
      <c r="F134" s="35">
        <f t="shared" si="37"/>
        <v>0</v>
      </c>
      <c r="G134" s="35">
        <f t="shared" si="37"/>
        <v>0</v>
      </c>
      <c r="H134" s="35">
        <f t="shared" si="37"/>
        <v>0</v>
      </c>
      <c r="I134" s="35">
        <f t="shared" si="37"/>
        <v>0</v>
      </c>
      <c r="J134" s="35">
        <f t="shared" si="37"/>
        <v>0</v>
      </c>
    </row>
    <row r="135" spans="1:12">
      <c r="A135" s="7"/>
      <c r="B135" s="7"/>
      <c r="D135" s="191">
        <f t="shared" ref="D135:I135" si="38">IFERROR(IF($T$10&lt;&gt;"",$T$10&amp;D$126&amp;$T$12&amp;$T$13,0),0)</f>
        <v>0</v>
      </c>
      <c r="E135" s="191">
        <f t="shared" si="38"/>
        <v>0</v>
      </c>
      <c r="F135" s="191">
        <f t="shared" si="38"/>
        <v>0</v>
      </c>
      <c r="G135" s="191">
        <f t="shared" si="38"/>
        <v>0</v>
      </c>
      <c r="H135" s="191">
        <f t="shared" si="38"/>
        <v>0</v>
      </c>
      <c r="I135" s="191">
        <f t="shared" si="38"/>
        <v>0</v>
      </c>
      <c r="J135" s="14"/>
    </row>
    <row r="136" spans="1:12" ht="29.1">
      <c r="A136" s="7"/>
      <c r="B136" s="281" t="s">
        <v>308</v>
      </c>
      <c r="C136" s="281"/>
      <c r="D136" s="111">
        <f>VLOOKUP(D$135,Regels!$A$5:$L$161,10)</f>
        <v>0</v>
      </c>
      <c r="E136" s="111">
        <f>VLOOKUP(E$135,Regels!$A$5:$L$161,10)</f>
        <v>0</v>
      </c>
      <c r="F136" s="111">
        <f>VLOOKUP(F$135,Regels!$A$5:$L$161,10)</f>
        <v>0</v>
      </c>
      <c r="G136" s="111">
        <f>VLOOKUP(G$135,Regels!$A$5:$L$161,10)</f>
        <v>0</v>
      </c>
      <c r="H136" s="111">
        <f>VLOOKUP(H$135,Regels!$A$5:$L$161,10)</f>
        <v>0</v>
      </c>
      <c r="I136" s="111">
        <f>VLOOKUP(I$135,Regels!$A$5:$L$161,10)</f>
        <v>0</v>
      </c>
      <c r="J136" s="90" t="s">
        <v>309</v>
      </c>
      <c r="K136" s="90" t="s">
        <v>310</v>
      </c>
      <c r="L136" s="65"/>
    </row>
    <row r="137" spans="1:12" hidden="1">
      <c r="A137" s="7"/>
      <c r="B137" s="36" t="s">
        <v>311</v>
      </c>
      <c r="C137" s="59"/>
      <c r="D137" s="60">
        <f t="shared" ref="D137:I137" si="39">ROUND(D136*D130,0)</f>
        <v>0</v>
      </c>
      <c r="E137" s="60">
        <f t="shared" si="39"/>
        <v>0</v>
      </c>
      <c r="F137" s="60">
        <f t="shared" si="39"/>
        <v>0</v>
      </c>
      <c r="G137" s="60">
        <f t="shared" si="39"/>
        <v>0</v>
      </c>
      <c r="H137" s="60">
        <f t="shared" si="39"/>
        <v>0</v>
      </c>
      <c r="I137" s="60">
        <f t="shared" si="39"/>
        <v>0</v>
      </c>
      <c r="J137" s="60">
        <f t="shared" ref="J137:J138" si="40">SUM(D137:I137)</f>
        <v>0</v>
      </c>
      <c r="K137" s="60">
        <f>IF($T$6=2,MIN($J$137,600000),$J$137)</f>
        <v>0</v>
      </c>
      <c r="L137" s="112" t="str">
        <f>IF($B$141="","","2)")</f>
        <v/>
      </c>
    </row>
    <row r="138" spans="1:12" hidden="1">
      <c r="A138" s="7"/>
      <c r="B138" s="36" t="s">
        <v>312</v>
      </c>
      <c r="C138" s="59"/>
      <c r="D138" s="60">
        <f t="shared" ref="D138:I138" si="41">ROUND(D136*SUM(D131:D133),0)</f>
        <v>0</v>
      </c>
      <c r="E138" s="60">
        <f t="shared" si="41"/>
        <v>0</v>
      </c>
      <c r="F138" s="60">
        <f t="shared" si="41"/>
        <v>0</v>
      </c>
      <c r="G138" s="60">
        <f t="shared" si="41"/>
        <v>0</v>
      </c>
      <c r="H138" s="60">
        <f t="shared" si="41"/>
        <v>0</v>
      </c>
      <c r="I138" s="60">
        <f t="shared" si="41"/>
        <v>0</v>
      </c>
      <c r="J138" s="60">
        <f t="shared" si="40"/>
        <v>0</v>
      </c>
      <c r="K138" s="60">
        <f>+J138</f>
        <v>0</v>
      </c>
      <c r="L138" s="65"/>
    </row>
    <row r="139" spans="1:12">
      <c r="A139" s="7"/>
      <c r="B139" s="61" t="s">
        <v>313</v>
      </c>
      <c r="C139" s="36"/>
      <c r="D139" s="192">
        <f>ROUND(SUM(D137:D138),0)</f>
        <v>0</v>
      </c>
      <c r="E139" s="192">
        <f t="shared" ref="E139:I139" si="42">ROUND(SUM(E137:E138),0)</f>
        <v>0</v>
      </c>
      <c r="F139" s="192">
        <f t="shared" si="42"/>
        <v>0</v>
      </c>
      <c r="G139" s="192">
        <f t="shared" si="42"/>
        <v>0</v>
      </c>
      <c r="H139" s="192">
        <f t="shared" si="42"/>
        <v>0</v>
      </c>
      <c r="I139" s="192">
        <f t="shared" si="42"/>
        <v>0</v>
      </c>
      <c r="J139" s="60">
        <f>SUM(D139:I139)</f>
        <v>0</v>
      </c>
      <c r="K139" s="193">
        <f>IFERROR(
IF(AND($T$10&lt;&gt;6,$T$10&lt;&gt;7),
IF($T$6=1,
MIN(SUM($K$137:$K$138),200000),
IF($T$6=2,
MIN(SUM($K$137:$K$138),1900000),
SUM($K$137:$K$138))),
IF($T$6=1,
MIN(SUM($K$137:$K$138),200000),
IF(AND($T$6=2,$T$10=6),
MIN(SUM($K$137:$K$138),500000),
IF(AND($T$6=2,$T$10=7),
MIN(SUM($K$137:$K$138),1000000),
SUM($K$137:$K$138))))),
0)</f>
        <v>0</v>
      </c>
      <c r="L139" s="112" t="str">
        <f>"1"&amp;L141&amp;L142&amp;L143&amp;")"</f>
        <v>1)</v>
      </c>
    </row>
    <row r="140" spans="1:12">
      <c r="A140" s="7"/>
      <c r="B140" s="113" t="s">
        <v>314</v>
      </c>
      <c r="C140" s="113" t="s">
        <v>314</v>
      </c>
    </row>
    <row r="141" spans="1:12">
      <c r="A141" s="7"/>
      <c r="B141" s="113" t="str">
        <f>IF(AND($T$6=2,J137&lt;&gt;K137),"2) A maximum of € 600.000 of the Personnel costs of the project partners in a proof of concept project are eligible.","")</f>
        <v/>
      </c>
      <c r="C141" s="113" t="str">
        <f>IF(AND($T$6=2,K137&lt;&gt;L137),"2) A maximum of € 600.000 of the Personnel costs of the project partners in a proof of concept project are eligible.","")</f>
        <v>2) A maximum of € 600.000 of the Personnel costs of the project partners in a proof of concept project are eligible.</v>
      </c>
      <c r="L141" s="186" t="str">
        <f>IF(B141&lt;&gt;"",",2","")</f>
        <v/>
      </c>
    </row>
    <row r="142" spans="1:12">
      <c r="A142" s="7"/>
      <c r="B142" s="113" t="str">
        <f>IF(OR(AND($T$6=1,SUM($K$137:$K$138)&gt;200000),AND($T$6=2,SUM($K$137:$K$138)&gt;1900000)),"3) Note: The maximum grant per project partner can never exceed the maximum grant for the project.","")</f>
        <v/>
      </c>
      <c r="C142" s="113" t="str">
        <f>IF(OR(AND($T$6=1,SUM($K$240:$K$241)&gt;200000),AND($T$6=2,SUM($K$240:$K$241)&gt;1900000)),"3) Note: The maximum grant per project partner can never exceed the maximum grant for the project.","")</f>
        <v/>
      </c>
      <c r="L142" s="186" t="str">
        <f>IF(B142&lt;&gt;"",",3","")</f>
        <v/>
      </c>
    </row>
    <row r="143" spans="1:12">
      <c r="A143" s="7"/>
      <c r="B143" s="113" t="str">
        <f>IFERROR(IF(AND($T$6=1,OR($T$10=6,$T$10=7),SUM($K$137:$K$138)&gt;200000),
"4) Note: The maximum grant for activities of start-up companies within a POP project is €200.000,- ",
IF(AND($T$6=2,$T$10=6,SUM($K$137:$K$138)&gt;500000),"4) Note: The maximum grant for activities of start-up companies within a POC project is €500.000,- ",
IF(AND($T$6=2,$T$10=7,SUM($K$137:$K$138)&gt;1000000),"4) Note: The maximum grant for activities of innovative start-up companies within a POC project is €1.000.000,- ",
""))),"")</f>
        <v/>
      </c>
      <c r="C143" s="113" t="str">
        <f>IFERROR(IF(AND($T$6=1,OR($T$10=6,$T$10=7),SUM($K$240:$K$241)&gt;200000),
"4) Note: The maximum grant for activities of start-up companies within a POP project is €200.000,- ",
IF(AND($T$6=2,$T$10=6,SUM($K$240:$K$241)&gt;500000),"4) Note: The maximum grant for activities of start-up companies within a POC project is €500.000,- ",
IF(AND($T$6=2,$T$10=7,SUM($K$240:$K$241)&gt;1000000),"4) Note: The maximum grant for activities of innovative start-up companies within a POC project is €1.000.000,- ",
""))),"")</f>
        <v/>
      </c>
      <c r="L143" s="186" t="str">
        <f>IF(B143&lt;&gt;"",",4","")</f>
        <v/>
      </c>
    </row>
    <row r="144" spans="1:12">
      <c r="A144" s="7"/>
      <c r="B144" s="7"/>
    </row>
    <row r="145" spans="1:20">
      <c r="A145" s="7" t="s">
        <v>315</v>
      </c>
      <c r="B145" s="7"/>
    </row>
    <row r="146" spans="1:20">
      <c r="A146" s="7"/>
      <c r="B146" s="7"/>
      <c r="D146" s="298" t="s">
        <v>316</v>
      </c>
      <c r="E146" s="298"/>
      <c r="F146" s="298"/>
      <c r="G146" s="298"/>
      <c r="H146" s="298"/>
      <c r="I146" s="298"/>
    </row>
    <row r="147" spans="1:20" ht="43.5">
      <c r="A147" s="7"/>
      <c r="B147" s="7"/>
      <c r="C147" s="230" t="s">
        <v>317</v>
      </c>
      <c r="D147" s="66" t="str">
        <f>IF($T$6=1,+Lijsten!$B$26,"")</f>
        <v/>
      </c>
      <c r="E147" s="66" t="str">
        <f>IF($T$6=1,+Lijsten!$B$27,"Direct personnel costs")</f>
        <v>Direct personnel costs</v>
      </c>
      <c r="F147" s="66" t="str">
        <f>+Lijsten!$B$28</f>
        <v>Instruments and Equipment</v>
      </c>
      <c r="G147" s="66" t="str">
        <f>+Lijsten!$B$29</f>
        <v>Materials and tools</v>
      </c>
      <c r="H147" s="66" t="str">
        <f>+Lijsten!$B$30</f>
        <v>Other goods, work and services</v>
      </c>
      <c r="I147" s="32" t="s">
        <v>318</v>
      </c>
      <c r="T147" s="122" t="s">
        <v>259</v>
      </c>
    </row>
    <row r="148" spans="1:20">
      <c r="A148" s="7"/>
      <c r="B148" s="7"/>
      <c r="C148" s="229" t="str">
        <f>Lijsten!$B$42</f>
        <v>Fundamental Research (art.25 GBER)</v>
      </c>
      <c r="D148" s="68">
        <f t="shared" ref="D148:D153" si="43">SUMIFS($J$17:$J$26,$S$17:$S$26,$T148,$I$17:$I$26,"Temporary")</f>
        <v>0</v>
      </c>
      <c r="E148" s="68">
        <f t="shared" ref="E148:E153" si="44">SUMIFS($J$17:$J$26,$S$17:$S$26,$T148,$I$17:$I$26,"Permanent")+SUMIFS($J$17:$J$26,$S$17:$S$26,$T148,$I$17:$I$26,"Employed")+SUMIFS($J$17:$J$26,$S$17:$S$26,$T148,$I$17:$I$26,"To be recruited")</f>
        <v>0</v>
      </c>
      <c r="F148" s="68">
        <f t="shared" ref="F148:F153" si="45">SUMIFS($J$31:$J$35,$S$31:$S$35,$T148)</f>
        <v>0</v>
      </c>
      <c r="G148" s="68">
        <f t="shared" ref="G148:G153" si="46">SUMIFS($J$40:$J$44,$S$40:$S$44,$T148)</f>
        <v>0</v>
      </c>
      <c r="H148" s="68">
        <f t="shared" ref="H148:H153" si="47">SUMIFS($J$49:$J$63,$S$49:$S$63,$T148)</f>
        <v>0</v>
      </c>
      <c r="I148" s="34">
        <f>SUM(D148:H148)</f>
        <v>0</v>
      </c>
      <c r="T148" s="65">
        <v>1</v>
      </c>
    </row>
    <row r="149" spans="1:20">
      <c r="A149" s="7"/>
      <c r="B149" s="7"/>
      <c r="C149" s="229" t="str">
        <f>Lijsten!$B$43</f>
        <v>Industrial Research (art.25 GBER)</v>
      </c>
      <c r="D149" s="68">
        <f t="shared" si="43"/>
        <v>0</v>
      </c>
      <c r="E149" s="68">
        <f t="shared" si="44"/>
        <v>0</v>
      </c>
      <c r="F149" s="68">
        <f t="shared" si="45"/>
        <v>0</v>
      </c>
      <c r="G149" s="68">
        <f t="shared" si="46"/>
        <v>0</v>
      </c>
      <c r="H149" s="68">
        <f t="shared" si="47"/>
        <v>0</v>
      </c>
      <c r="I149" s="34">
        <f t="shared" ref="I149:I153" si="48">SUM(D149:H149)</f>
        <v>0</v>
      </c>
      <c r="T149" s="65">
        <v>2</v>
      </c>
    </row>
    <row r="150" spans="1:20">
      <c r="A150" s="7"/>
      <c r="B150" s="7"/>
      <c r="C150" s="229" t="str">
        <f>Lijsten!$B$44</f>
        <v>Experimental Development (art.25 GBER)</v>
      </c>
      <c r="D150" s="68">
        <f t="shared" si="43"/>
        <v>0</v>
      </c>
      <c r="E150" s="68">
        <f t="shared" si="44"/>
        <v>0</v>
      </c>
      <c r="F150" s="68">
        <f t="shared" si="45"/>
        <v>0</v>
      </c>
      <c r="G150" s="68">
        <f t="shared" si="46"/>
        <v>0</v>
      </c>
      <c r="H150" s="68">
        <f t="shared" si="47"/>
        <v>0</v>
      </c>
      <c r="I150" s="34">
        <f t="shared" si="48"/>
        <v>0</v>
      </c>
      <c r="T150" s="65">
        <v>3</v>
      </c>
    </row>
    <row r="151" spans="1:20">
      <c r="A151" s="7"/>
      <c r="B151" s="7"/>
      <c r="C151" s="229" t="str">
        <f>Lijsten!$B$45</f>
        <v>Feasibility Studies (art.25 GBER)</v>
      </c>
      <c r="D151" s="68">
        <f t="shared" si="43"/>
        <v>0</v>
      </c>
      <c r="E151" s="68">
        <f t="shared" si="44"/>
        <v>0</v>
      </c>
      <c r="F151" s="68">
        <f t="shared" si="45"/>
        <v>0</v>
      </c>
      <c r="G151" s="68">
        <f t="shared" si="46"/>
        <v>0</v>
      </c>
      <c r="H151" s="68">
        <f t="shared" si="47"/>
        <v>0</v>
      </c>
      <c r="I151" s="34">
        <f t="shared" si="48"/>
        <v>0</v>
      </c>
      <c r="T151" s="65">
        <v>4</v>
      </c>
    </row>
    <row r="152" spans="1:20">
      <c r="A152" s="7"/>
      <c r="B152" s="7"/>
      <c r="C152" s="229" t="str">
        <f>Lijsten!$B$46</f>
        <v>Innovation Activity for SME (art.28 GBER)</v>
      </c>
      <c r="D152" s="68">
        <f t="shared" si="43"/>
        <v>0</v>
      </c>
      <c r="E152" s="68">
        <f t="shared" si="44"/>
        <v>0</v>
      </c>
      <c r="F152" s="68">
        <f t="shared" si="45"/>
        <v>0</v>
      </c>
      <c r="G152" s="68">
        <f t="shared" si="46"/>
        <v>0</v>
      </c>
      <c r="H152" s="68">
        <f t="shared" si="47"/>
        <v>0</v>
      </c>
      <c r="I152" s="34">
        <f t="shared" si="48"/>
        <v>0</v>
      </c>
      <c r="T152" s="65">
        <v>5</v>
      </c>
    </row>
    <row r="153" spans="1:20">
      <c r="A153" s="7"/>
      <c r="B153" s="7"/>
      <c r="C153" s="229" t="str">
        <f>Lijsten!$B$47</f>
        <v>Startup Activity (art.22 GBER)</v>
      </c>
      <c r="D153" s="68">
        <f t="shared" si="43"/>
        <v>0</v>
      </c>
      <c r="E153" s="68">
        <f t="shared" si="44"/>
        <v>0</v>
      </c>
      <c r="F153" s="68">
        <f t="shared" si="45"/>
        <v>0</v>
      </c>
      <c r="G153" s="68">
        <f t="shared" si="46"/>
        <v>0</v>
      </c>
      <c r="H153" s="68">
        <f t="shared" si="47"/>
        <v>0</v>
      </c>
      <c r="I153" s="34">
        <f t="shared" si="48"/>
        <v>0</v>
      </c>
      <c r="T153" s="65">
        <v>6</v>
      </c>
    </row>
    <row r="154" spans="1:20">
      <c r="A154" s="7"/>
      <c r="B154" s="7"/>
      <c r="C154" s="36" t="s">
        <v>287</v>
      </c>
      <c r="D154" s="33">
        <f>SUM(D148:D153)</f>
        <v>0</v>
      </c>
      <c r="E154" s="33">
        <f>SUM(E148:E153)</f>
        <v>0</v>
      </c>
      <c r="F154" s="33">
        <f t="shared" ref="F154:H154" si="49">SUM(F148:F153)</f>
        <v>0</v>
      </c>
      <c r="G154" s="33">
        <f t="shared" si="49"/>
        <v>0</v>
      </c>
      <c r="H154" s="33">
        <f t="shared" si="49"/>
        <v>0</v>
      </c>
      <c r="I154" s="35">
        <f>SUM(I148:I153)</f>
        <v>0</v>
      </c>
    </row>
    <row r="155" spans="1:20">
      <c r="A155" s="7"/>
      <c r="B155" s="7"/>
    </row>
    <row r="156" spans="1:20">
      <c r="A156" s="7"/>
      <c r="B156" s="7"/>
      <c r="D156" s="298" t="s">
        <v>319</v>
      </c>
      <c r="E156" s="298"/>
      <c r="F156" s="298"/>
      <c r="G156" s="298"/>
      <c r="H156" s="298"/>
      <c r="I156" s="298"/>
    </row>
    <row r="157" spans="1:20" ht="43.5">
      <c r="A157" s="7"/>
      <c r="B157" s="7"/>
      <c r="C157" s="230" t="s">
        <v>317</v>
      </c>
      <c r="D157" s="66" t="str">
        <f>IF($T$6=1,+Lijsten!$B$26,"")</f>
        <v/>
      </c>
      <c r="E157" s="66" t="str">
        <f>IF($T$6=1,+Lijsten!$B$27,"Direct personnel costs")</f>
        <v>Direct personnel costs</v>
      </c>
      <c r="F157" s="66" t="str">
        <f>+Lijsten!$B$28</f>
        <v>Instruments and Equipment</v>
      </c>
      <c r="G157" s="66" t="str">
        <f>+Lijsten!$B$29</f>
        <v>Materials and tools</v>
      </c>
      <c r="H157" s="66" t="str">
        <f>+Lijsten!$B$30</f>
        <v>Other goods, work and services</v>
      </c>
      <c r="I157" s="32" t="s">
        <v>318</v>
      </c>
      <c r="T157" s="122" t="s">
        <v>259</v>
      </c>
    </row>
    <row r="158" spans="1:20">
      <c r="A158" s="7"/>
      <c r="B158" s="7"/>
      <c r="C158" s="229" t="str">
        <f>Lijsten!$B$42</f>
        <v>Fundamental Research (art.25 GBER)</v>
      </c>
      <c r="D158" s="68">
        <f t="shared" ref="D158:D163" si="50">SUMIFS($K$17:$K$26,$S$17:$S$26,$T158,$I$17:$I$26,"Temporary")</f>
        <v>0</v>
      </c>
      <c r="E158" s="68">
        <f t="shared" ref="E158:E163" si="51">SUMIFS($K$17:$K$26,$S$17:$S$26,$T158,$I$17:$I$26,"Permanent")+SUMIFS($K$17:$K$26,$S$17:$S$26,$T158,$I$17:$I$26,"Employed")+SUMIFS($K$17:$K$26,$S$17:$S$26,$T158,$I$17:$I$26,"To be recruited")</f>
        <v>0</v>
      </c>
      <c r="F158" s="68">
        <f t="shared" ref="F158:F163" si="52">SUMIFS($K$31:$K$35,$S$31:$S$35,$T158)</f>
        <v>0</v>
      </c>
      <c r="G158" s="68">
        <f t="shared" ref="G158:G163" si="53">SUMIFS($K$40:$K$44,$S$40:$S$44,$T158)</f>
        <v>0</v>
      </c>
      <c r="H158" s="68">
        <f t="shared" ref="H158:H163" si="54">SUMIFS($K$49:$K$63,$S$49:$S$63,$T158)</f>
        <v>0</v>
      </c>
      <c r="I158" s="34">
        <f>SUM(D158:H158)</f>
        <v>0</v>
      </c>
      <c r="T158" s="65">
        <v>1</v>
      </c>
    </row>
    <row r="159" spans="1:20">
      <c r="A159" s="7"/>
      <c r="B159" s="7"/>
      <c r="C159" s="229" t="str">
        <f>Lijsten!$B$43</f>
        <v>Industrial Research (art.25 GBER)</v>
      </c>
      <c r="D159" s="68">
        <f t="shared" si="50"/>
        <v>0</v>
      </c>
      <c r="E159" s="68">
        <f t="shared" si="51"/>
        <v>0</v>
      </c>
      <c r="F159" s="68">
        <f t="shared" si="52"/>
        <v>0</v>
      </c>
      <c r="G159" s="68">
        <f t="shared" si="53"/>
        <v>0</v>
      </c>
      <c r="H159" s="68">
        <f t="shared" si="54"/>
        <v>0</v>
      </c>
      <c r="I159" s="34">
        <f t="shared" ref="I159:I163" si="55">SUM(D159:H159)</f>
        <v>0</v>
      </c>
      <c r="T159" s="65">
        <v>2</v>
      </c>
    </row>
    <row r="160" spans="1:20">
      <c r="A160" s="7"/>
      <c r="B160" s="7"/>
      <c r="C160" s="229" t="str">
        <f>Lijsten!$B$44</f>
        <v>Experimental Development (art.25 GBER)</v>
      </c>
      <c r="D160" s="68">
        <f t="shared" si="50"/>
        <v>0</v>
      </c>
      <c r="E160" s="68">
        <f t="shared" si="51"/>
        <v>0</v>
      </c>
      <c r="F160" s="68">
        <f t="shared" si="52"/>
        <v>0</v>
      </c>
      <c r="G160" s="68">
        <f t="shared" si="53"/>
        <v>0</v>
      </c>
      <c r="H160" s="68">
        <f t="shared" si="54"/>
        <v>0</v>
      </c>
      <c r="I160" s="34">
        <f t="shared" si="55"/>
        <v>0</v>
      </c>
      <c r="T160" s="65">
        <v>3</v>
      </c>
    </row>
    <row r="161" spans="1:20">
      <c r="A161" s="7"/>
      <c r="B161" s="7"/>
      <c r="C161" s="229" t="str">
        <f>Lijsten!$B$45</f>
        <v>Feasibility Studies (art.25 GBER)</v>
      </c>
      <c r="D161" s="68">
        <f t="shared" si="50"/>
        <v>0</v>
      </c>
      <c r="E161" s="68">
        <f t="shared" si="51"/>
        <v>0</v>
      </c>
      <c r="F161" s="68">
        <f t="shared" si="52"/>
        <v>0</v>
      </c>
      <c r="G161" s="68">
        <f t="shared" si="53"/>
        <v>0</v>
      </c>
      <c r="H161" s="68">
        <f t="shared" si="54"/>
        <v>0</v>
      </c>
      <c r="I161" s="34">
        <f t="shared" si="55"/>
        <v>0</v>
      </c>
      <c r="T161" s="65">
        <v>4</v>
      </c>
    </row>
    <row r="162" spans="1:20">
      <c r="A162" s="7"/>
      <c r="B162" s="7"/>
      <c r="C162" s="229" t="str">
        <f>Lijsten!$B$46</f>
        <v>Innovation Activity for SME (art.28 GBER)</v>
      </c>
      <c r="D162" s="68">
        <f t="shared" si="50"/>
        <v>0</v>
      </c>
      <c r="E162" s="68">
        <f t="shared" si="51"/>
        <v>0</v>
      </c>
      <c r="F162" s="68">
        <f t="shared" si="52"/>
        <v>0</v>
      </c>
      <c r="G162" s="68">
        <f t="shared" si="53"/>
        <v>0</v>
      </c>
      <c r="H162" s="68">
        <f t="shared" si="54"/>
        <v>0</v>
      </c>
      <c r="I162" s="34">
        <f t="shared" si="55"/>
        <v>0</v>
      </c>
      <c r="T162" s="65">
        <v>5</v>
      </c>
    </row>
    <row r="163" spans="1:20">
      <c r="A163" s="7"/>
      <c r="B163" s="7"/>
      <c r="C163" s="229" t="str">
        <f>Lijsten!$B$47</f>
        <v>Startup Activity (art.22 GBER)</v>
      </c>
      <c r="D163" s="68">
        <f t="shared" si="50"/>
        <v>0</v>
      </c>
      <c r="E163" s="68">
        <f t="shared" si="51"/>
        <v>0</v>
      </c>
      <c r="F163" s="68">
        <f t="shared" si="52"/>
        <v>0</v>
      </c>
      <c r="G163" s="68">
        <f t="shared" si="53"/>
        <v>0</v>
      </c>
      <c r="H163" s="68">
        <f t="shared" si="54"/>
        <v>0</v>
      </c>
      <c r="I163" s="34">
        <f t="shared" si="55"/>
        <v>0</v>
      </c>
      <c r="T163" s="65">
        <v>6</v>
      </c>
    </row>
    <row r="164" spans="1:20">
      <c r="A164" s="7"/>
      <c r="B164" s="7"/>
      <c r="C164" s="36" t="s">
        <v>287</v>
      </c>
      <c r="D164" s="33">
        <f>SUM(D158:D163)</f>
        <v>0</v>
      </c>
      <c r="E164" s="33">
        <f t="shared" ref="E164:H164" si="56">SUM(E158:E163)</f>
        <v>0</v>
      </c>
      <c r="F164" s="33">
        <f t="shared" si="56"/>
        <v>0</v>
      </c>
      <c r="G164" s="33">
        <f t="shared" si="56"/>
        <v>0</v>
      </c>
      <c r="H164" s="33">
        <f t="shared" si="56"/>
        <v>0</v>
      </c>
      <c r="I164" s="35">
        <f>SUM(I158:I163)</f>
        <v>0</v>
      </c>
    </row>
    <row r="165" spans="1:20">
      <c r="A165" s="7"/>
      <c r="B165" s="7"/>
    </row>
    <row r="166" spans="1:20">
      <c r="D166" s="298" t="s">
        <v>287</v>
      </c>
      <c r="E166" s="298"/>
      <c r="F166" s="298"/>
      <c r="G166" s="298"/>
      <c r="H166" s="298"/>
      <c r="I166" s="298"/>
      <c r="J166" s="14"/>
      <c r="K166" s="14"/>
      <c r="L166" s="14"/>
      <c r="M166" s="14"/>
      <c r="N166" s="14"/>
      <c r="O166" s="14"/>
      <c r="P166" s="14"/>
      <c r="Q166" s="14"/>
      <c r="R166" s="14"/>
      <c r="S166" s="179"/>
    </row>
    <row r="167" spans="1:20" ht="43.5">
      <c r="B167" s="284" t="s">
        <v>317</v>
      </c>
      <c r="C167" s="284"/>
      <c r="D167" s="66" t="str">
        <f>IF($T$6=1,+Lijsten!$B$26,"")</f>
        <v/>
      </c>
      <c r="E167" s="66" t="str">
        <f>IF($T$6=1,+Lijsten!$B$27,"Direct personnel costs")</f>
        <v>Direct personnel costs</v>
      </c>
      <c r="F167" s="66" t="str">
        <f>+Lijsten!$B$28</f>
        <v>Instruments and Equipment</v>
      </c>
      <c r="G167" s="66" t="str">
        <f>+Lijsten!$B$29</f>
        <v>Materials and tools</v>
      </c>
      <c r="H167" s="66" t="str">
        <f>+Lijsten!$B$30</f>
        <v>Other goods, work and services</v>
      </c>
      <c r="I167" s="32" t="s">
        <v>318</v>
      </c>
      <c r="J167" s="14"/>
      <c r="K167" s="14"/>
      <c r="L167" s="14"/>
      <c r="M167" s="14"/>
      <c r="N167" s="14"/>
      <c r="O167" s="14"/>
      <c r="P167" s="14"/>
      <c r="Q167" s="14"/>
      <c r="R167" s="14"/>
      <c r="S167" s="179"/>
      <c r="T167" s="122" t="s">
        <v>259</v>
      </c>
    </row>
    <row r="168" spans="1:20">
      <c r="B168" s="277" t="str">
        <f>Lijsten!$B$42</f>
        <v>Fundamental Research (art.25 GBER)</v>
      </c>
      <c r="C168" s="277"/>
      <c r="D168" s="68">
        <f t="shared" ref="D168:D173" si="57">SUMIFS($L$17:$L$26,$S$17:$S$26,$T168,$I$17:$I$26,"Temporary")</f>
        <v>0</v>
      </c>
      <c r="E168" s="68">
        <f t="shared" ref="E168:E173" si="58">SUMIFS($L$17:$L$26,$S$17:$S$26,$T168,$I$17:$I$26,"Permanent")+SUMIFS($L$17:$L$26,$S$17:$S$26,$T168,$I$17:$I$26,"Employed")+SUMIFS($L$17:$L$26,$S$17:$S$26,$T168,$I$17:$I$26,"To be recruited")</f>
        <v>0</v>
      </c>
      <c r="F168" s="68">
        <f t="shared" ref="F168:F173" si="59">SUMIFS($L$31:$L$35,$S$31:$S$35,$T168)</f>
        <v>0</v>
      </c>
      <c r="G168" s="68">
        <f t="shared" ref="G168:G173" si="60">SUMIFS($L$40:$L$44,$S$40:$S$44,$T168)</f>
        <v>0</v>
      </c>
      <c r="H168" s="68">
        <f t="shared" ref="H168:H173" si="61">SUMIFS($L$49:$L$63,$S$49:$S$63,$T168)</f>
        <v>0</v>
      </c>
      <c r="I168" s="34">
        <f>SUM(D168:H168)</f>
        <v>0</v>
      </c>
      <c r="J168" s="14"/>
      <c r="K168" s="14"/>
      <c r="L168" s="14"/>
      <c r="M168" s="14"/>
      <c r="N168" s="14"/>
      <c r="O168" s="14"/>
      <c r="P168" s="14"/>
      <c r="Q168" s="14"/>
      <c r="R168" s="14"/>
      <c r="S168" s="179"/>
      <c r="T168" s="65">
        <v>1</v>
      </c>
    </row>
    <row r="169" spans="1:20">
      <c r="B169" s="277" t="str">
        <f>Lijsten!$B$43</f>
        <v>Industrial Research (art.25 GBER)</v>
      </c>
      <c r="C169" s="277"/>
      <c r="D169" s="68">
        <f t="shared" si="57"/>
        <v>0</v>
      </c>
      <c r="E169" s="68">
        <f t="shared" si="58"/>
        <v>0</v>
      </c>
      <c r="F169" s="68">
        <f t="shared" si="59"/>
        <v>0</v>
      </c>
      <c r="G169" s="68">
        <f t="shared" si="60"/>
        <v>0</v>
      </c>
      <c r="H169" s="68">
        <f t="shared" si="61"/>
        <v>0</v>
      </c>
      <c r="I169" s="34">
        <f t="shared" ref="I169:I173" si="62">SUM(D169:H169)</f>
        <v>0</v>
      </c>
      <c r="J169" s="14"/>
      <c r="K169" s="14"/>
      <c r="L169" s="14"/>
      <c r="M169" s="14"/>
      <c r="N169" s="14"/>
      <c r="O169" s="14"/>
      <c r="P169" s="14"/>
      <c r="Q169" s="14"/>
      <c r="R169" s="14"/>
      <c r="S169" s="179"/>
      <c r="T169" s="65">
        <v>2</v>
      </c>
    </row>
    <row r="170" spans="1:20">
      <c r="B170" s="277" t="str">
        <f>Lijsten!$B$44</f>
        <v>Experimental Development (art.25 GBER)</v>
      </c>
      <c r="C170" s="277"/>
      <c r="D170" s="68">
        <f t="shared" si="57"/>
        <v>0</v>
      </c>
      <c r="E170" s="68">
        <f t="shared" si="58"/>
        <v>0</v>
      </c>
      <c r="F170" s="68">
        <f t="shared" si="59"/>
        <v>0</v>
      </c>
      <c r="G170" s="68">
        <f t="shared" si="60"/>
        <v>0</v>
      </c>
      <c r="H170" s="68">
        <f t="shared" si="61"/>
        <v>0</v>
      </c>
      <c r="I170" s="34">
        <f t="shared" si="62"/>
        <v>0</v>
      </c>
      <c r="J170" s="14"/>
      <c r="K170" s="14"/>
      <c r="L170" s="14"/>
      <c r="M170" s="14"/>
      <c r="N170" s="14"/>
      <c r="O170" s="14"/>
      <c r="P170" s="14"/>
      <c r="Q170" s="14"/>
      <c r="R170" s="14"/>
      <c r="S170" s="179"/>
      <c r="T170" s="65">
        <v>3</v>
      </c>
    </row>
    <row r="171" spans="1:20">
      <c r="B171" s="277" t="str">
        <f>Lijsten!$B$45</f>
        <v>Feasibility Studies (art.25 GBER)</v>
      </c>
      <c r="C171" s="277"/>
      <c r="D171" s="68">
        <f t="shared" si="57"/>
        <v>0</v>
      </c>
      <c r="E171" s="68">
        <f t="shared" si="58"/>
        <v>0</v>
      </c>
      <c r="F171" s="68">
        <f t="shared" si="59"/>
        <v>0</v>
      </c>
      <c r="G171" s="68">
        <f t="shared" si="60"/>
        <v>0</v>
      </c>
      <c r="H171" s="68">
        <f t="shared" si="61"/>
        <v>0</v>
      </c>
      <c r="I171" s="34">
        <f t="shared" si="62"/>
        <v>0</v>
      </c>
      <c r="J171" s="14"/>
      <c r="K171" s="14"/>
      <c r="L171" s="14"/>
      <c r="M171" s="14"/>
      <c r="N171" s="14"/>
      <c r="O171" s="14"/>
      <c r="P171" s="14"/>
      <c r="Q171" s="14"/>
      <c r="R171" s="14"/>
      <c r="S171" s="179"/>
      <c r="T171" s="65">
        <v>4</v>
      </c>
    </row>
    <row r="172" spans="1:20">
      <c r="B172" s="277" t="str">
        <f>Lijsten!$B$46</f>
        <v>Innovation Activity for SME (art.28 GBER)</v>
      </c>
      <c r="C172" s="277"/>
      <c r="D172" s="68">
        <f t="shared" si="57"/>
        <v>0</v>
      </c>
      <c r="E172" s="68">
        <f t="shared" si="58"/>
        <v>0</v>
      </c>
      <c r="F172" s="68">
        <f t="shared" si="59"/>
        <v>0</v>
      </c>
      <c r="G172" s="68">
        <f t="shared" si="60"/>
        <v>0</v>
      </c>
      <c r="H172" s="68">
        <f t="shared" si="61"/>
        <v>0</v>
      </c>
      <c r="I172" s="34">
        <f t="shared" si="62"/>
        <v>0</v>
      </c>
      <c r="J172" s="14"/>
      <c r="K172" s="14"/>
      <c r="L172" s="14"/>
      <c r="M172" s="14"/>
      <c r="N172" s="14"/>
      <c r="O172" s="14"/>
      <c r="P172" s="14"/>
      <c r="Q172" s="14"/>
      <c r="R172" s="14"/>
      <c r="S172" s="179"/>
      <c r="T172" s="65">
        <v>5</v>
      </c>
    </row>
    <row r="173" spans="1:20">
      <c r="B173" s="277" t="str">
        <f>Lijsten!$B$47</f>
        <v>Startup Activity (art.22 GBER)</v>
      </c>
      <c r="C173" s="277"/>
      <c r="D173" s="68">
        <f t="shared" si="57"/>
        <v>0</v>
      </c>
      <c r="E173" s="68">
        <f t="shared" si="58"/>
        <v>0</v>
      </c>
      <c r="F173" s="68">
        <f t="shared" si="59"/>
        <v>0</v>
      </c>
      <c r="G173" s="68">
        <f t="shared" si="60"/>
        <v>0</v>
      </c>
      <c r="H173" s="68">
        <f t="shared" si="61"/>
        <v>0</v>
      </c>
      <c r="I173" s="34">
        <f t="shared" si="62"/>
        <v>0</v>
      </c>
      <c r="J173" s="14"/>
      <c r="K173" s="14"/>
      <c r="L173" s="14"/>
      <c r="M173" s="14"/>
      <c r="N173" s="14"/>
      <c r="O173" s="14"/>
      <c r="P173" s="14"/>
      <c r="Q173" s="14"/>
      <c r="R173" s="14"/>
      <c r="S173" s="179"/>
      <c r="T173" s="65">
        <v>6</v>
      </c>
    </row>
    <row r="174" spans="1:20">
      <c r="B174" s="278" t="s">
        <v>287</v>
      </c>
      <c r="C174" s="278"/>
      <c r="D174" s="33">
        <f>SUM(D168:D173)</f>
        <v>0</v>
      </c>
      <c r="E174" s="33">
        <f t="shared" ref="E174:H174" si="63">SUM(E168:E173)</f>
        <v>0</v>
      </c>
      <c r="F174" s="33">
        <f t="shared" si="63"/>
        <v>0</v>
      </c>
      <c r="G174" s="33">
        <f t="shared" si="63"/>
        <v>0</v>
      </c>
      <c r="H174" s="33">
        <f t="shared" si="63"/>
        <v>0</v>
      </c>
      <c r="I174" s="35">
        <f>SUM(I168:I173)</f>
        <v>0</v>
      </c>
      <c r="J174" s="14"/>
      <c r="K174" s="14"/>
      <c r="L174" s="14"/>
      <c r="M174" s="14"/>
      <c r="N174" s="14"/>
      <c r="O174" s="14"/>
      <c r="P174" s="14"/>
      <c r="Q174" s="14"/>
      <c r="R174" s="14"/>
      <c r="S174" s="179">
        <f>I174-$L$66</f>
        <v>0</v>
      </c>
    </row>
    <row r="175" spans="1:20">
      <c r="D175" s="14"/>
      <c r="E175" s="14"/>
      <c r="F175" s="14"/>
      <c r="G175" s="14"/>
      <c r="H175" s="14"/>
      <c r="I175" s="14">
        <f>+I174-$L$66</f>
        <v>0</v>
      </c>
      <c r="J175" s="14"/>
      <c r="K175" s="14"/>
      <c r="L175" s="14"/>
      <c r="M175" s="14"/>
      <c r="N175" s="14"/>
      <c r="O175" s="14"/>
      <c r="P175" s="14"/>
      <c r="Q175" s="14"/>
      <c r="R175" s="14"/>
    </row>
    <row r="176" spans="1:20">
      <c r="I176" s="14"/>
    </row>
    <row r="185" spans="1:25" s="65" customFormat="1" hidden="1">
      <c r="A185" s="171"/>
      <c r="B185" s="172" t="str">
        <f>Lijsten!B25</f>
        <v>Cost types:</v>
      </c>
      <c r="Y185" s="102"/>
    </row>
    <row r="186" spans="1:25" s="65" customFormat="1" hidden="1">
      <c r="A186" s="171">
        <f>Lijsten!A26</f>
        <v>1</v>
      </c>
      <c r="B186" s="124" t="str">
        <f>Lijsten!B26</f>
        <v>Direct personnel costs Non permanent employees</v>
      </c>
      <c r="Y186" s="102"/>
    </row>
    <row r="187" spans="1:25" s="65" customFormat="1" hidden="1">
      <c r="A187" s="171">
        <f>Lijsten!A27</f>
        <v>2</v>
      </c>
      <c r="B187" s="124" t="str">
        <f>Lijsten!B27</f>
        <v>Direct personnel costs Permanent employees</v>
      </c>
      <c r="Y187" s="102"/>
    </row>
    <row r="188" spans="1:25" s="65" customFormat="1" hidden="1">
      <c r="A188" s="171">
        <f>Lijsten!A28</f>
        <v>3</v>
      </c>
      <c r="B188" s="124" t="str">
        <f>Lijsten!B28</f>
        <v>Instruments and Equipment</v>
      </c>
      <c r="Y188" s="102"/>
    </row>
    <row r="189" spans="1:25" s="65" customFormat="1" hidden="1">
      <c r="A189" s="171">
        <f>Lijsten!A29</f>
        <v>4</v>
      </c>
      <c r="B189" s="124" t="str">
        <f>Lijsten!B29</f>
        <v>Materials and tools</v>
      </c>
      <c r="Y189" s="102"/>
    </row>
    <row r="190" spans="1:25" s="65" customFormat="1" hidden="1">
      <c r="A190" s="171">
        <f>Lijsten!A30</f>
        <v>5</v>
      </c>
      <c r="B190" s="124" t="str">
        <f>Lijsten!B30</f>
        <v>Other goods, work and services</v>
      </c>
      <c r="Y190" s="102"/>
    </row>
    <row r="191" spans="1:25" s="65" customFormat="1" hidden="1">
      <c r="A191" s="123"/>
      <c r="B191" s="63"/>
      <c r="Y191" s="102"/>
    </row>
    <row r="192" spans="1:25" s="65" customFormat="1" hidden="1">
      <c r="A192" s="171"/>
      <c r="B192" s="172" t="str">
        <f>Lijsten!B32</f>
        <v>Wage cost system:</v>
      </c>
      <c r="Y192" s="102"/>
    </row>
    <row r="193" spans="1:25" s="65" customFormat="1" hidden="1">
      <c r="A193" s="171">
        <f>Lijsten!A33</f>
        <v>1</v>
      </c>
      <c r="B193" s="124" t="str">
        <f>Lijsten!B33</f>
        <v>Integral Cost System (IKS)</v>
      </c>
      <c r="Y193" s="102"/>
    </row>
    <row r="194" spans="1:25" s="65" customFormat="1" hidden="1">
      <c r="A194" s="171">
        <f>Lijsten!A34</f>
        <v>2</v>
      </c>
      <c r="B194" s="124" t="str">
        <f>Lijsten!B34</f>
        <v>Wage costs + fixed markup</v>
      </c>
      <c r="Y194" s="102"/>
    </row>
    <row r="195" spans="1:25" s="65" customFormat="1" hidden="1">
      <c r="A195" s="171">
        <f>Lijsten!A35</f>
        <v>3</v>
      </c>
      <c r="B195" s="124" t="str">
        <f>Lijsten!B35</f>
        <v>Fixed hourly rate</v>
      </c>
      <c r="Y195" s="102"/>
    </row>
    <row r="196" spans="1:25" s="65" customFormat="1" hidden="1">
      <c r="A196" s="123"/>
      <c r="B196" s="63"/>
      <c r="Y196" s="102"/>
    </row>
    <row r="197" spans="1:25" s="65" customFormat="1" hidden="1">
      <c r="A197" s="171"/>
      <c r="B197" s="172" t="str">
        <f>Lijsten!B37</f>
        <v>VAT:</v>
      </c>
      <c r="Y197" s="102"/>
    </row>
    <row r="198" spans="1:25" s="65" customFormat="1" hidden="1">
      <c r="A198" s="171">
        <f>Lijsten!A38</f>
        <v>1</v>
      </c>
      <c r="B198" s="124" t="str">
        <f>Lijsten!B38</f>
        <v>VAT-liable</v>
      </c>
      <c r="Y198" s="102"/>
    </row>
    <row r="199" spans="1:25" s="65" customFormat="1" hidden="1">
      <c r="A199" s="171">
        <f>Lijsten!A39</f>
        <v>2</v>
      </c>
      <c r="B199" s="124" t="str">
        <f>Lijsten!B39</f>
        <v>VAT-exempt</v>
      </c>
      <c r="Y199" s="102"/>
    </row>
    <row r="200" spans="1:25" s="65" customFormat="1" hidden="1">
      <c r="A200" s="123"/>
      <c r="B200" s="63"/>
      <c r="Y200" s="102"/>
    </row>
    <row r="201" spans="1:25" s="65" customFormat="1" hidden="1">
      <c r="A201" s="171"/>
      <c r="B201" s="172" t="str">
        <f>Lijsten!B41</f>
        <v>Activity Type:</v>
      </c>
      <c r="Y201" s="102"/>
    </row>
    <row r="202" spans="1:25" s="65" customFormat="1" hidden="1">
      <c r="A202" s="171">
        <f>Lijsten!A42</f>
        <v>1</v>
      </c>
      <c r="B202" s="124" t="str">
        <f>Lijsten!B42</f>
        <v>Fundamental Research (art.25 GBER)</v>
      </c>
      <c r="Y202" s="102"/>
    </row>
    <row r="203" spans="1:25" s="65" customFormat="1" hidden="1">
      <c r="A203" s="171">
        <f>Lijsten!A43</f>
        <v>2</v>
      </c>
      <c r="B203" s="124" t="str">
        <f>Lijsten!B43</f>
        <v>Industrial Research (art.25 GBER)</v>
      </c>
      <c r="Y203" s="102"/>
    </row>
    <row r="204" spans="1:25" s="65" customFormat="1" hidden="1">
      <c r="A204" s="171">
        <f>Lijsten!A44</f>
        <v>3</v>
      </c>
      <c r="B204" s="124" t="str">
        <f>Lijsten!B44</f>
        <v>Experimental Development (art.25 GBER)</v>
      </c>
      <c r="Y204" s="102"/>
    </row>
    <row r="205" spans="1:25" s="65" customFormat="1" hidden="1">
      <c r="A205" s="171">
        <f>Lijsten!A45</f>
        <v>4</v>
      </c>
      <c r="B205" s="124" t="str">
        <f>Lijsten!B45</f>
        <v>Feasibility Studies (art.25 GBER)</v>
      </c>
      <c r="Y205" s="102"/>
    </row>
    <row r="206" spans="1:25" s="65" customFormat="1" hidden="1">
      <c r="A206" s="171">
        <f>Lijsten!A46</f>
        <v>5</v>
      </c>
      <c r="B206" s="124" t="str">
        <f>Lijsten!B46</f>
        <v>Innovation Activity for SME (art.28 GBER)</v>
      </c>
      <c r="Y206" s="102"/>
    </row>
    <row r="207" spans="1:25" s="65" customFormat="1" hidden="1">
      <c r="A207" s="171">
        <f>Lijsten!A47</f>
        <v>6</v>
      </c>
      <c r="B207" s="124" t="str">
        <f>Lijsten!B47</f>
        <v>Startup Activity (art.22 GBER)</v>
      </c>
      <c r="Y207" s="102"/>
    </row>
    <row r="208" spans="1:25" s="65" customFormat="1" hidden="1">
      <c r="A208" s="123"/>
      <c r="B208" s="63"/>
      <c r="Y208" s="102"/>
    </row>
    <row r="209" spans="1:25" s="65" customFormat="1" hidden="1">
      <c r="A209" s="173"/>
      <c r="B209" s="176" t="str">
        <f>+Lijsten!$B49</f>
        <v>Categories costs other goods, work and services:</v>
      </c>
      <c r="Y209" s="102"/>
    </row>
    <row r="210" spans="1:25" s="65" customFormat="1" hidden="1">
      <c r="A210" s="173">
        <f>+Lijsten!$A50</f>
        <v>1</v>
      </c>
      <c r="B210" s="175" t="str">
        <f>+Lijsten!$B50</f>
        <v>Costs of commercial transfer or actually incurred capital costs for land</v>
      </c>
      <c r="Y210" s="102"/>
    </row>
    <row r="211" spans="1:25" s="65" customFormat="1" hidden="1">
      <c r="A211" s="173">
        <f>+Lijsten!$A51</f>
        <v>2</v>
      </c>
      <c r="B211" s="175" t="str">
        <f>+Lijsten!$B51</f>
        <v>Instruments and equipment acquisition cost -/- residual value</v>
      </c>
      <c r="Y211" s="102"/>
    </row>
    <row r="212" spans="1:25" s="65" customFormat="1" hidden="1">
      <c r="A212" s="173">
        <f>+Lijsten!$A52</f>
        <v>3</v>
      </c>
      <c r="B212" s="175" t="str">
        <f>+Lijsten!$B52</f>
        <v>Purchase of materials</v>
      </c>
      <c r="Y212" s="102"/>
    </row>
    <row r="213" spans="1:25" s="65" customFormat="1" hidden="1">
      <c r="A213" s="173">
        <f>+Lijsten!$A53</f>
        <v>4</v>
      </c>
      <c r="B213" s="175" t="str">
        <f>+Lijsten!$B53</f>
        <v>Cost of contract research, knowledge and patents (use, not acquire and retain)</v>
      </c>
      <c r="Y213" s="102"/>
    </row>
    <row r="214" spans="1:25" s="65" customFormat="1" hidden="1">
      <c r="A214" s="173">
        <f>+Lijsten!$A54</f>
        <v>5</v>
      </c>
      <c r="B214" s="175" t="str">
        <f>+Lijsten!$B54</f>
        <v>Cost of acquiring and retaining intellectual property rights (not eligible in POP projects)</v>
      </c>
      <c r="Y214" s="102"/>
    </row>
    <row r="215" spans="1:25" s="65" customFormat="1" hidden="1">
      <c r="A215" s="173">
        <f>+Lijsten!$A55</f>
        <v>6</v>
      </c>
      <c r="B215" s="175" t="str">
        <f>+Lijsten!$B55</f>
        <v>Other operational expenses</v>
      </c>
      <c r="Y215" s="102"/>
    </row>
    <row r="216" spans="1:25" s="65" customFormat="1" hidden="1">
      <c r="A216" s="173">
        <f>+Lijsten!$A56</f>
        <v>7</v>
      </c>
      <c r="B216" s="175" t="str">
        <f>+Lijsten!$B56</f>
        <v>Costs associated with secondment of highly qualified personnel</v>
      </c>
      <c r="Y216" s="102"/>
    </row>
    <row r="217" spans="1:25" s="65" customFormat="1" hidden="1">
      <c r="A217" s="173">
        <f>+Lijsten!$A57</f>
        <v>8</v>
      </c>
      <c r="B217" s="175" t="str">
        <f>+Lijsten!$B57</f>
        <v>Costs associated with innovation services and support</v>
      </c>
      <c r="Y217" s="102"/>
    </row>
    <row r="218" spans="1:25" s="65" customFormat="1" hidden="1">
      <c r="A218" s="123"/>
      <c r="B218" s="63"/>
      <c r="Y218" s="102"/>
    </row>
    <row r="219" spans="1:25" s="65" customFormat="1" hidden="1">
      <c r="A219" s="171"/>
      <c r="B219" s="172" t="str">
        <f>Lijsten!B59</f>
        <v>Appointment:</v>
      </c>
      <c r="Y219" s="102"/>
    </row>
    <row r="220" spans="1:25" s="65" customFormat="1" hidden="1">
      <c r="A220" s="171">
        <f>Lijsten!A60</f>
        <v>1</v>
      </c>
      <c r="B220" s="124" t="str">
        <f>IF($T$6=1,Lijsten!B60,IF($T$6=2,"Employed",""))</f>
        <v>Employed</v>
      </c>
      <c r="Y220" s="102"/>
    </row>
    <row r="221" spans="1:25" s="65" customFormat="1" hidden="1">
      <c r="A221" s="171">
        <f>Lijsten!A61</f>
        <v>2</v>
      </c>
      <c r="B221" s="124" t="str">
        <f>IF($T$6=1,Lijsten!B61,IF($T$6=2,"To be recruited",""))</f>
        <v>To be recruited</v>
      </c>
      <c r="Y221" s="102"/>
    </row>
    <row r="222" spans="1:25" s="65" customFormat="1" hidden="1">
      <c r="A222" s="123"/>
      <c r="B222" s="63"/>
      <c r="Y222" s="102"/>
    </row>
    <row r="223" spans="1:25" s="65" customFormat="1" hidden="1">
      <c r="A223" s="171"/>
      <c r="B223" s="172" t="str">
        <f>Lijsten!B63</f>
        <v>Yes/No:</v>
      </c>
      <c r="Y223" s="102"/>
    </row>
    <row r="224" spans="1:25" s="65" customFormat="1" hidden="1">
      <c r="A224" s="171">
        <f>Lijsten!A64</f>
        <v>1</v>
      </c>
      <c r="B224" s="124" t="str">
        <f>Lijsten!B64</f>
        <v>Yes</v>
      </c>
      <c r="Y224" s="102"/>
    </row>
    <row r="225" spans="1:25" s="65" customFormat="1" hidden="1">
      <c r="A225" s="171">
        <f>Lijsten!A65</f>
        <v>2</v>
      </c>
      <c r="B225" s="124" t="str">
        <f>Lijsten!B65</f>
        <v>No</v>
      </c>
      <c r="Y225" s="102"/>
    </row>
    <row r="226" spans="1:25" s="65" customFormat="1" hidden="1">
      <c r="A226" s="123"/>
      <c r="B226" s="63"/>
      <c r="Y226" s="102"/>
    </row>
    <row r="227" spans="1:25" s="65" customFormat="1" hidden="1">
      <c r="A227" s="171"/>
      <c r="B227" s="172" t="str">
        <f>Lijsten!B67</f>
        <v>WPs:</v>
      </c>
      <c r="Y227" s="102"/>
    </row>
    <row r="228" spans="1:25" s="65" customFormat="1" hidden="1">
      <c r="A228" s="171">
        <f>Lijsten!A68</f>
        <v>1</v>
      </c>
      <c r="B228" s="124" t="str">
        <f>Lijsten!B68</f>
        <v/>
      </c>
      <c r="Y228" s="102"/>
    </row>
    <row r="229" spans="1:25" s="65" customFormat="1" hidden="1">
      <c r="A229" s="171">
        <f>Lijsten!A69</f>
        <v>2</v>
      </c>
      <c r="B229" s="124" t="str">
        <f>Lijsten!B69</f>
        <v/>
      </c>
      <c r="Y229" s="102"/>
    </row>
    <row r="230" spans="1:25" s="65" customFormat="1" hidden="1">
      <c r="A230" s="171">
        <f>Lijsten!A70</f>
        <v>3</v>
      </c>
      <c r="B230" s="124" t="str">
        <f>Lijsten!B70</f>
        <v/>
      </c>
      <c r="Y230" s="102"/>
    </row>
    <row r="231" spans="1:25" s="65" customFormat="1" hidden="1">
      <c r="A231" s="171">
        <f>Lijsten!A71</f>
        <v>4</v>
      </c>
      <c r="B231" s="124" t="str">
        <f>Lijsten!B71</f>
        <v/>
      </c>
      <c r="Y231" s="102"/>
    </row>
    <row r="232" spans="1:25" s="65" customFormat="1" hidden="1">
      <c r="A232" s="171">
        <f>Lijsten!A72</f>
        <v>5</v>
      </c>
      <c r="B232" s="124" t="str">
        <f>Lijsten!B72</f>
        <v/>
      </c>
      <c r="Y232" s="102"/>
    </row>
    <row r="233" spans="1:25" s="65" customFormat="1" hidden="1">
      <c r="A233" s="171">
        <f>Lijsten!A73</f>
        <v>6</v>
      </c>
      <c r="B233" s="124" t="str">
        <f>Lijsten!B73</f>
        <v/>
      </c>
      <c r="Y233" s="102"/>
    </row>
    <row r="234" spans="1:25" s="65" customFormat="1" hidden="1">
      <c r="A234" s="171">
        <f>Lijsten!A74</f>
        <v>7</v>
      </c>
      <c r="B234" s="124" t="str">
        <f>Lijsten!B74</f>
        <v/>
      </c>
      <c r="Y234" s="102"/>
    </row>
    <row r="235" spans="1:25" s="65" customFormat="1" hidden="1">
      <c r="A235" s="171">
        <f>Lijsten!A75</f>
        <v>8</v>
      </c>
      <c r="B235" s="124" t="str">
        <f>Lijsten!B75</f>
        <v/>
      </c>
      <c r="Y235" s="102"/>
    </row>
    <row r="236" spans="1:25" s="65" customFormat="1" hidden="1">
      <c r="A236" s="171">
        <f>Lijsten!A76</f>
        <v>9</v>
      </c>
      <c r="B236" s="124" t="str">
        <f>Lijsten!B76</f>
        <v/>
      </c>
      <c r="Y236" s="102"/>
    </row>
    <row r="237" spans="1:25" s="65" customFormat="1" hidden="1">
      <c r="A237" s="171">
        <f>Lijsten!A77</f>
        <v>10</v>
      </c>
      <c r="B237" s="124" t="str">
        <f>Lijsten!B77</f>
        <v/>
      </c>
      <c r="Y237" s="102"/>
    </row>
    <row r="238" spans="1:25" s="65" customFormat="1" hidden="1">
      <c r="Y238" s="102"/>
    </row>
    <row r="239" spans="1:25" s="65" customFormat="1" hidden="1">
      <c r="Y239" s="102"/>
    </row>
    <row r="240" spans="1:25" s="65" customFormat="1" hidden="1">
      <c r="Y240" s="102"/>
    </row>
  </sheetData>
  <sheetProtection algorithmName="SHA-512" hashValue="QAE3qkYAAqQa+lUA7tf1qcVoMWg+K7J40zUjKe8XalohqxSEJXi+SctWaIRk1yCkIFP/EiGqSAcAmOXgOqq3tA==" saltValue="pMD8Hr72lXZnqGPYvd4lJA==" spinCount="100000" sheet="1" objects="1" scenarios="1"/>
  <mergeCells count="93">
    <mergeCell ref="D16:G16"/>
    <mergeCell ref="D17:G17"/>
    <mergeCell ref="D18:G18"/>
    <mergeCell ref="D19:G19"/>
    <mergeCell ref="D35:I35"/>
    <mergeCell ref="D30:I30"/>
    <mergeCell ref="D31:I31"/>
    <mergeCell ref="D32:I32"/>
    <mergeCell ref="D20:G20"/>
    <mergeCell ref="D21:G21"/>
    <mergeCell ref="D22:G22"/>
    <mergeCell ref="D23:G23"/>
    <mergeCell ref="A92:J92"/>
    <mergeCell ref="D62:H62"/>
    <mergeCell ref="D63:H63"/>
    <mergeCell ref="A91:J91"/>
    <mergeCell ref="D41:I41"/>
    <mergeCell ref="D43:I43"/>
    <mergeCell ref="D44:I44"/>
    <mergeCell ref="B80:C80"/>
    <mergeCell ref="B81:C81"/>
    <mergeCell ref="B82:C82"/>
    <mergeCell ref="B75:C75"/>
    <mergeCell ref="B76:C76"/>
    <mergeCell ref="B78:C78"/>
    <mergeCell ref="B79:C79"/>
    <mergeCell ref="B77:C77"/>
    <mergeCell ref="B73:J73"/>
    <mergeCell ref="F5:G5"/>
    <mergeCell ref="D6:G6"/>
    <mergeCell ref="D7:G7"/>
    <mergeCell ref="D9:G9"/>
    <mergeCell ref="D10:G10"/>
    <mergeCell ref="D5:E5"/>
    <mergeCell ref="B106:C106"/>
    <mergeCell ref="D24:G24"/>
    <mergeCell ref="D25:G25"/>
    <mergeCell ref="D26:G26"/>
    <mergeCell ref="D48:H48"/>
    <mergeCell ref="D49:H49"/>
    <mergeCell ref="D50:H50"/>
    <mergeCell ref="D51:H51"/>
    <mergeCell ref="D52:H52"/>
    <mergeCell ref="D53:H53"/>
    <mergeCell ref="D54:H54"/>
    <mergeCell ref="D55:H55"/>
    <mergeCell ref="D56:H56"/>
    <mergeCell ref="D34:I34"/>
    <mergeCell ref="D39:I39"/>
    <mergeCell ref="D40:I40"/>
    <mergeCell ref="D166:I166"/>
    <mergeCell ref="B128:C128"/>
    <mergeCell ref="B129:C129"/>
    <mergeCell ref="B130:C130"/>
    <mergeCell ref="B131:C131"/>
    <mergeCell ref="B132:C132"/>
    <mergeCell ref="B133:C133"/>
    <mergeCell ref="B134:C134"/>
    <mergeCell ref="B136:C136"/>
    <mergeCell ref="D146:I146"/>
    <mergeCell ref="D156:I156"/>
    <mergeCell ref="B173:C173"/>
    <mergeCell ref="B127:C127"/>
    <mergeCell ref="B121:C121"/>
    <mergeCell ref="B105:C105"/>
    <mergeCell ref="B174:C174"/>
    <mergeCell ref="B171:C171"/>
    <mergeCell ref="B172:C172"/>
    <mergeCell ref="B167:C167"/>
    <mergeCell ref="B168:C168"/>
    <mergeCell ref="B169:C169"/>
    <mergeCell ref="B170:C170"/>
    <mergeCell ref="B107:C107"/>
    <mergeCell ref="B108:C108"/>
    <mergeCell ref="B109:C109"/>
    <mergeCell ref="B111:C111"/>
    <mergeCell ref="B122:C122"/>
    <mergeCell ref="A1:L1"/>
    <mergeCell ref="A2:L2"/>
    <mergeCell ref="A68:L68"/>
    <mergeCell ref="A69:L69"/>
    <mergeCell ref="B123:C123"/>
    <mergeCell ref="B116:C116"/>
    <mergeCell ref="A96:J96"/>
    <mergeCell ref="A98:J98"/>
    <mergeCell ref="A99:J99"/>
    <mergeCell ref="A101:J101"/>
    <mergeCell ref="B117:C117"/>
    <mergeCell ref="B118:C118"/>
    <mergeCell ref="B119:C119"/>
    <mergeCell ref="B120:C120"/>
    <mergeCell ref="B110:C110"/>
    <mergeCell ref="A102:J102"/>
  </mergeCells>
  <conditionalFormatting sqref="B17:C26 B31:C35 B40:C44 B49:C63">
    <cfRule type="expression" dxfId="41" priority="31">
      <formula>AND($L17&gt;0,B17="")</formula>
    </cfRule>
  </conditionalFormatting>
  <conditionalFormatting sqref="B76:J77 B81:J81">
    <cfRule type="expression" dxfId="40" priority="18">
      <formula>$T$6=2</formula>
    </cfRule>
  </conditionalFormatting>
  <conditionalFormatting sqref="B106:J106 B110:J110">
    <cfRule type="expression" dxfId="39" priority="19">
      <formula>$T$6=2</formula>
    </cfRule>
  </conditionalFormatting>
  <conditionalFormatting sqref="I175:I176">
    <cfRule type="cellIs" dxfId="38" priority="26" operator="notEqual">
      <formula>0</formula>
    </cfRule>
  </conditionalFormatting>
  <conditionalFormatting sqref="J135">
    <cfRule type="cellIs" dxfId="37" priority="103" operator="notEqual">
      <formula>0</formula>
    </cfRule>
  </conditionalFormatting>
  <conditionalFormatting sqref="J155">
    <cfRule type="cellIs" dxfId="36" priority="1" operator="notEqual">
      <formula>0</formula>
    </cfRule>
  </conditionalFormatting>
  <conditionalFormatting sqref="O166:O174 S166:S174">
    <cfRule type="cellIs" dxfId="35" priority="24" operator="notEqual">
      <formula>0</formula>
    </cfRule>
  </conditionalFormatting>
  <dataValidations count="5">
    <dataValidation type="list" allowBlank="1" showInputMessage="1" showErrorMessage="1" sqref="B31:B35 B49:B63 B17:B26 B40:B44" xr:uid="{4821D029-CC8A-423C-9958-C6032D7462D0}">
      <formula1>OFFSET($B$228,,,COUNTIF($B$228:$B$237,"?*"))</formula1>
    </dataValidation>
    <dataValidation type="whole" allowBlank="1" showInputMessage="1" showErrorMessage="1" sqref="R85" xr:uid="{606EDFF2-DBC7-4440-AD45-AE49C311D2F3}">
      <formula1>0</formula1>
      <formula2>#REF!</formula2>
    </dataValidation>
    <dataValidation type="list" allowBlank="1" showInputMessage="1" showErrorMessage="1" sqref="I17:I26" xr:uid="{8860612D-8E73-40E9-BF25-61B40BDA7D1E}">
      <formula1>$B$220:$B$221</formula1>
    </dataValidation>
    <dataValidation type="list" allowBlank="1" showInputMessage="1" showErrorMessage="1" sqref="I49:I63" xr:uid="{F7D451D0-7227-4DC3-87E6-71ECF2F6D7D6}">
      <formula1>$B$224:$B$225</formula1>
    </dataValidation>
    <dataValidation type="list" allowBlank="1" showInputMessage="1" showErrorMessage="1" sqref="C40:C44 C31:C35 C17:C26 C49:C63" xr:uid="{DDBD970A-D354-4F1D-B47C-A8E14D15FA37}">
      <formula1>IF(OR($T$10=1,$T$10=2,$T$10=3),$B$202:$B$205,IF(OR($T$10=6,$T$10=7),$B$207,$B$202:$B$206))</formula1>
    </dataValidation>
  </dataValidations>
  <pageMargins left="0.23622047244094491" right="0.23622047244094491" top="0.74803149606299213" bottom="0.74803149606299213" header="0.31496062992125984" footer="0.31496062992125984"/>
  <pageSetup paperSize="9" scale="48" fitToHeight="99" orientation="landscape" blackAndWhite="1" horizontalDpi="1200" verticalDpi="1200" r:id="rId1"/>
  <headerFooter>
    <oddHeader>&amp;R&amp;G</oddHeader>
    <oddFooter>&amp;L&amp;10&amp;F/&amp;A&amp;C&amp;10&amp;D - &amp;T&amp;R&amp;10&amp;P/&amp;N</oddFooter>
  </headerFooter>
  <rowBreaks count="3" manualBreakCount="3">
    <brk id="46" max="17" man="1"/>
    <brk id="99" max="17" man="1"/>
    <brk id="144" max="1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52B90-6072-483D-8825-15DC6038B499}">
  <sheetPr codeName="Blad3"/>
  <dimension ref="A1:Q299"/>
  <sheetViews>
    <sheetView showGridLines="0" zoomScaleNormal="100" workbookViewId="0">
      <selection sqref="A1:L1"/>
    </sheetView>
  </sheetViews>
  <sheetFormatPr defaultColWidth="9.140625" defaultRowHeight="14.45"/>
  <cols>
    <col min="1" max="1" width="7.140625" style="63" customWidth="1"/>
    <col min="2" max="2" width="42.85546875" style="63" customWidth="1"/>
    <col min="3" max="11" width="14.28515625" style="63" customWidth="1"/>
    <col min="12" max="12" width="5.28515625" style="63" customWidth="1"/>
    <col min="13" max="13" width="9.140625" style="63"/>
    <col min="14" max="14" width="10.5703125" style="63" hidden="1" customWidth="1"/>
    <col min="15" max="17" width="9.140625" style="63" hidden="1" customWidth="1"/>
    <col min="18" max="16384" width="9.140625" style="63"/>
  </cols>
  <sheetData>
    <row r="1" spans="1:14" ht="18.600000000000001">
      <c r="A1" s="322" t="s">
        <v>105</v>
      </c>
      <c r="B1" s="323"/>
      <c r="C1" s="323"/>
      <c r="D1" s="323"/>
      <c r="E1" s="323"/>
      <c r="F1" s="323"/>
      <c r="G1" s="323"/>
      <c r="H1" s="323"/>
      <c r="I1" s="323"/>
      <c r="J1" s="323"/>
      <c r="K1" s="323"/>
      <c r="L1" s="323"/>
    </row>
    <row r="2" spans="1:14" ht="18.600000000000001">
      <c r="A2" s="324" t="s">
        <v>322</v>
      </c>
      <c r="B2" s="325"/>
      <c r="C2" s="325"/>
      <c r="D2" s="325"/>
      <c r="E2" s="325"/>
      <c r="F2" s="325"/>
      <c r="G2" s="325"/>
      <c r="H2" s="325"/>
      <c r="I2" s="325"/>
      <c r="J2" s="325"/>
      <c r="K2" s="325"/>
      <c r="L2" s="326"/>
    </row>
    <row r="4" spans="1:14" ht="21">
      <c r="A4" s="62" t="s">
        <v>323</v>
      </c>
    </row>
    <row r="6" spans="1:14">
      <c r="B6" s="213" t="s">
        <v>212</v>
      </c>
      <c r="C6" s="329" t="e">
        <f>IF(Project!#REF!="","",Project!#REF!)</f>
        <v>#REF!</v>
      </c>
      <c r="D6" s="330"/>
      <c r="E6" s="331" t="str">
        <f>IF(Project!$D$6="","",Project!$D$6)</f>
        <v/>
      </c>
      <c r="F6" s="297"/>
      <c r="I6" s="321" t="str">
        <f>IF($N$11=0,"OK!",IF($N$11=1,"ERROR!",""))</f>
        <v>OK!</v>
      </c>
    </row>
    <row r="7" spans="1:14">
      <c r="B7" s="7" t="s">
        <v>8</v>
      </c>
      <c r="C7" s="246" t="str">
        <f>IF(Project!$C$9="","",Project!$C$9)</f>
        <v>Proof of Concept (POC)</v>
      </c>
      <c r="D7" s="259"/>
      <c r="E7" s="259"/>
      <c r="F7" s="247"/>
      <c r="G7" s="77">
        <f>IFERROR(INDEX(Lijsten!$A$12:$B$13,MATCH($C$7,Lijsten!$B$12:$B$13,0),1),"")</f>
        <v>2</v>
      </c>
      <c r="I7" s="321"/>
    </row>
    <row r="8" spans="1:14">
      <c r="B8" s="7" t="s">
        <v>214</v>
      </c>
      <c r="C8" s="253" t="str">
        <f>IF(Project!$C$10="","",Project!$C$10)</f>
        <v/>
      </c>
      <c r="D8" s="254"/>
      <c r="E8" s="254"/>
      <c r="F8" s="255"/>
      <c r="I8" s="321"/>
    </row>
    <row r="11" spans="1:14" ht="43.5">
      <c r="A11" s="284" t="s">
        <v>63</v>
      </c>
      <c r="B11" s="284"/>
      <c r="C11" s="66" t="str">
        <f>Lijsten!$B$42</f>
        <v>Fundamental Research (art.25 GBER)</v>
      </c>
      <c r="D11" s="66" t="str">
        <f>Lijsten!$B$43</f>
        <v>Industrial Research (art.25 GBER)</v>
      </c>
      <c r="E11" s="66" t="str">
        <f>Lijsten!$B$44</f>
        <v>Experimental Development (art.25 GBER)</v>
      </c>
      <c r="F11" s="66" t="str">
        <f>Lijsten!$B$45</f>
        <v>Feasibility Studies (art.25 GBER)</v>
      </c>
      <c r="G11" s="66" t="str">
        <f>LEFT(Lijsten!$B$46,43)</f>
        <v>Innovation Activity for SME (art.28 GBER)</v>
      </c>
      <c r="H11" s="66" t="str">
        <f>Lijsten!$B$47</f>
        <v>Startup Activity (art.22 GBER)</v>
      </c>
      <c r="I11" s="145" t="s">
        <v>287</v>
      </c>
      <c r="J11" s="66" t="s">
        <v>324</v>
      </c>
      <c r="K11" s="66" t="s">
        <v>325</v>
      </c>
      <c r="N11" s="146">
        <f>IF(OR($K$14="No",$K$16="No",$K$19="No",$A$24&lt;&gt;"",$I$19&gt;$I$18,$I$19&gt;$I$17,$A$25&lt;&gt;""),1,0)</f>
        <v>0</v>
      </c>
    </row>
    <row r="12" spans="1:14">
      <c r="A12" s="147"/>
      <c r="B12" s="148" t="s">
        <v>326</v>
      </c>
      <c r="C12" s="147"/>
      <c r="D12" s="147"/>
      <c r="E12" s="147"/>
      <c r="F12" s="147"/>
      <c r="G12" s="147"/>
      <c r="H12" s="147"/>
      <c r="I12" s="149"/>
      <c r="J12" s="147"/>
      <c r="K12" s="147"/>
    </row>
    <row r="13" spans="1:14">
      <c r="A13" s="147"/>
      <c r="B13" s="147" t="s">
        <v>327</v>
      </c>
      <c r="C13" s="167">
        <f t="shared" ref="C13:H13" si="0">+C31+C43+C55+C67+C79+C91+C103+C115+C127+C139</f>
        <v>0</v>
      </c>
      <c r="D13" s="167">
        <f t="shared" si="0"/>
        <v>0</v>
      </c>
      <c r="E13" s="167">
        <f t="shared" si="0"/>
        <v>0</v>
      </c>
      <c r="F13" s="167">
        <f t="shared" si="0"/>
        <v>0</v>
      </c>
      <c r="G13" s="167">
        <f t="shared" si="0"/>
        <v>0</v>
      </c>
      <c r="H13" s="167">
        <f t="shared" si="0"/>
        <v>0</v>
      </c>
      <c r="I13" s="166">
        <f t="shared" ref="I13" si="1">SUM(C13:H13)</f>
        <v>0</v>
      </c>
      <c r="J13" s="153">
        <f>IF($G$7=2,600000,"")</f>
        <v>600000</v>
      </c>
      <c r="K13" s="184" t="str">
        <f>IF($G$7=2,IF(I13&lt;=J13,"Yes","No"),"")</f>
        <v>Yes</v>
      </c>
    </row>
    <row r="14" spans="1:14">
      <c r="A14" s="150" t="str">
        <f>IF(K14="No","!","")</f>
        <v/>
      </c>
      <c r="B14" s="147" t="s">
        <v>328</v>
      </c>
      <c r="C14" s="151">
        <f t="shared" ref="C14:H14" si="2">IF($K$13="No",+C32+C44+C56+C68+C80+C92+C104+C116+C128+C140,C13)</f>
        <v>0</v>
      </c>
      <c r="D14" s="151">
        <f t="shared" si="2"/>
        <v>0</v>
      </c>
      <c r="E14" s="151">
        <f t="shared" si="2"/>
        <v>0</v>
      </c>
      <c r="F14" s="151">
        <f t="shared" si="2"/>
        <v>0</v>
      </c>
      <c r="G14" s="151">
        <f t="shared" si="2"/>
        <v>0</v>
      </c>
      <c r="H14" s="151">
        <f t="shared" si="2"/>
        <v>0</v>
      </c>
      <c r="I14" s="152">
        <f>IF($G$7=2,SUM(C14:H14),"")</f>
        <v>0</v>
      </c>
      <c r="J14" s="153">
        <f>IF($G$7=2,600000,"")</f>
        <v>600000</v>
      </c>
      <c r="K14" s="147" t="str">
        <f>IF($G$7=2,IF(AND($O$30=0,I14&lt;=J14),"Yes","No"),"")</f>
        <v>Yes</v>
      </c>
      <c r="L14" s="185" t="str">
        <f>IF(AND($G$7=2,$A$22&lt;&gt;""),"1)","")</f>
        <v/>
      </c>
    </row>
    <row r="15" spans="1:14">
      <c r="A15" s="150"/>
      <c r="B15" s="147" t="s">
        <v>329</v>
      </c>
      <c r="C15" s="151">
        <f t="shared" ref="C15:H15" si="3">+C33+C45+C57+C69+C81+C93+C105+C117+C129+C141</f>
        <v>0</v>
      </c>
      <c r="D15" s="151">
        <f t="shared" si="3"/>
        <v>0</v>
      </c>
      <c r="E15" s="151">
        <f t="shared" si="3"/>
        <v>0</v>
      </c>
      <c r="F15" s="151">
        <f t="shared" si="3"/>
        <v>0</v>
      </c>
      <c r="G15" s="151">
        <f t="shared" si="3"/>
        <v>0</v>
      </c>
      <c r="H15" s="151">
        <f t="shared" si="3"/>
        <v>0</v>
      </c>
      <c r="I15" s="152" t="str">
        <f>IF($G$7=1,SUM(C15:H15),"")</f>
        <v/>
      </c>
      <c r="J15" s="155" t="str">
        <f>IF($G$7=1,MIN(ROUNDDOWN('Project Budget'!$I$46/3,0),200000),"")</f>
        <v/>
      </c>
      <c r="K15" s="147" t="str">
        <f>IF($G$7=1,IF(I15&lt;=J15,"Yes","No"),"")</f>
        <v/>
      </c>
      <c r="L15" s="154"/>
    </row>
    <row r="16" spans="1:14">
      <c r="A16" s="150" t="str">
        <f>IF(K16="No","!","")</f>
        <v/>
      </c>
      <c r="B16" s="147" t="s">
        <v>330</v>
      </c>
      <c r="C16" s="151">
        <f t="shared" ref="C16:H16" si="4">IF($K$15="No",+C34+C46+C58+C70+C82+C94+C106+C118+C130+C142,C15)</f>
        <v>0</v>
      </c>
      <c r="D16" s="151">
        <f t="shared" si="4"/>
        <v>0</v>
      </c>
      <c r="E16" s="151">
        <f t="shared" si="4"/>
        <v>0</v>
      </c>
      <c r="F16" s="151">
        <f t="shared" si="4"/>
        <v>0</v>
      </c>
      <c r="G16" s="151">
        <f t="shared" si="4"/>
        <v>0</v>
      </c>
      <c r="H16" s="151">
        <f t="shared" si="4"/>
        <v>0</v>
      </c>
      <c r="I16" s="152" t="str">
        <f>IF($G$7=1,SUM(C16:H16),"")</f>
        <v/>
      </c>
      <c r="J16" s="153" t="str">
        <f>IF($G$7=1,MIN(ROUNDDOWN('Project Budget'!$I$46/3,0),200000),"")</f>
        <v/>
      </c>
      <c r="K16" s="147" t="str">
        <f>IF($G$7=1,IF(AND($P$30=0,I16&lt;=J16),"Yes","No"),"")</f>
        <v/>
      </c>
      <c r="L16" s="185" t="str">
        <f>IF(AND($G$7=1,$A$22&lt;&gt;""),"1)","")</f>
        <v/>
      </c>
    </row>
    <row r="17" spans="1:17">
      <c r="A17" s="147"/>
      <c r="B17" s="147" t="s">
        <v>331</v>
      </c>
      <c r="C17" s="167">
        <f t="shared" ref="C17:H18" si="5">+C35+C47+C59+C71+C83+C95+C107+C119+C131+C143</f>
        <v>0</v>
      </c>
      <c r="D17" s="167">
        <f t="shared" si="5"/>
        <v>0</v>
      </c>
      <c r="E17" s="167">
        <f t="shared" si="5"/>
        <v>0</v>
      </c>
      <c r="F17" s="167">
        <f t="shared" si="5"/>
        <v>0</v>
      </c>
      <c r="G17" s="167">
        <f t="shared" si="5"/>
        <v>0</v>
      </c>
      <c r="H17" s="167">
        <f t="shared" si="5"/>
        <v>0</v>
      </c>
      <c r="I17" s="166">
        <f t="shared" ref="I17" si="6">SUM(C17:H17)</f>
        <v>0</v>
      </c>
      <c r="J17" s="147"/>
      <c r="K17" s="147"/>
    </row>
    <row r="18" spans="1:17">
      <c r="A18" s="150"/>
      <c r="B18" s="147" t="s">
        <v>332</v>
      </c>
      <c r="C18" s="167">
        <f t="shared" si="5"/>
        <v>0</v>
      </c>
      <c r="D18" s="167">
        <f t="shared" si="5"/>
        <v>0</v>
      </c>
      <c r="E18" s="167">
        <f t="shared" si="5"/>
        <v>0</v>
      </c>
      <c r="F18" s="167">
        <f t="shared" si="5"/>
        <v>0</v>
      </c>
      <c r="G18" s="167">
        <f t="shared" si="5"/>
        <v>0</v>
      </c>
      <c r="H18" s="167">
        <f t="shared" si="5"/>
        <v>0</v>
      </c>
      <c r="I18" s="166">
        <f t="shared" ref="I18" si="7">SUM(C18:H18)</f>
        <v>0</v>
      </c>
      <c r="J18" s="153">
        <f>IF($G$7=1,200000,IF($G$7=2,1900000,0))</f>
        <v>1900000</v>
      </c>
      <c r="K18" s="194" t="str">
        <f>IF(I18&lt;=J18,"Yes","No")</f>
        <v>Yes</v>
      </c>
      <c r="L18" s="154"/>
    </row>
    <row r="19" spans="1:17">
      <c r="A19" s="150" t="str">
        <f>IF(K19="No","!","")</f>
        <v/>
      </c>
      <c r="B19" s="147" t="s">
        <v>333</v>
      </c>
      <c r="C19" s="156">
        <f>+C38+C50+C62+C74+C86+C98+C110+C122+C134+C146</f>
        <v>0</v>
      </c>
      <c r="D19" s="156">
        <f t="shared" ref="D19:H19" si="8">+D38+D50+D62+D74+D86+D98+D110+D122+D134+D146</f>
        <v>0</v>
      </c>
      <c r="E19" s="156">
        <f t="shared" si="8"/>
        <v>0</v>
      </c>
      <c r="F19" s="156">
        <f t="shared" si="8"/>
        <v>0</v>
      </c>
      <c r="G19" s="156">
        <f t="shared" si="8"/>
        <v>0</v>
      </c>
      <c r="H19" s="156">
        <f t="shared" si="8"/>
        <v>0</v>
      </c>
      <c r="I19" s="166">
        <f>SUM(C19:H19)</f>
        <v>0</v>
      </c>
      <c r="J19" s="153">
        <f>IF($G$7=1,200000,IF($G$7=2,1900000,0))</f>
        <v>1900000</v>
      </c>
      <c r="K19" s="147" t="str">
        <f>IF(AND($Q$30=0,I19&lt;=J19,$A$24=""),"Yes","No")</f>
        <v>Yes</v>
      </c>
      <c r="L19" s="185" t="str">
        <f>IF($A$23&lt;&gt;"","2)","")&amp;IF($A$24&lt;&gt;"","3)","")&amp;IF($A$25&lt;&gt;"","4)","")</f>
        <v/>
      </c>
    </row>
    <row r="21" spans="1:17">
      <c r="A21" s="157" t="str">
        <f>IF(OR($K$14="No",$K$16="No",$K$19="No",$N$11=1),"The project-level grant should be adjusted in accordance with the regulation!", "The project-level grant meets the grant requirements.")</f>
        <v>The project-level grant meets the grant requirements.</v>
      </c>
      <c r="N21" s="63" t="s">
        <v>334</v>
      </c>
      <c r="O21" s="63" t="s">
        <v>335</v>
      </c>
    </row>
    <row r="22" spans="1:17" ht="33.75" customHeight="1">
      <c r="A22" s="332" t="str">
        <f>IF(AND($G$7=1,$K$15="No",$K$16="No"),"1)"&amp;$N$22,
IF(AND($G$7=2,$K$13="No",$K$14="No"),"1)"&amp;$O$22,""))</f>
        <v/>
      </c>
      <c r="B22" s="333"/>
      <c r="C22" s="333"/>
      <c r="D22" s="333"/>
      <c r="E22" s="333"/>
      <c r="F22" s="333"/>
      <c r="G22" s="333"/>
      <c r="H22" s="333"/>
      <c r="I22" s="333"/>
      <c r="J22" s="333"/>
      <c r="K22" s="333"/>
      <c r="L22" s="334"/>
      <c r="N22" s="158" t="s">
        <v>336</v>
      </c>
      <c r="O22" s="159" t="s">
        <v>337</v>
      </c>
    </row>
    <row r="23" spans="1:17" ht="16.5" customHeight="1">
      <c r="A23" s="332" t="str">
        <f>IF(AND($G$7=1,$I$19&gt;0,$I$19&gt;$J$19),"2)"&amp;$N$23,
IF(AND($G$7=2,$I$19&gt;0,$I$19&gt;$J$19),"2)"&amp;$O$23,""))</f>
        <v/>
      </c>
      <c r="B23" s="333"/>
      <c r="C23" s="333"/>
      <c r="D23" s="333"/>
      <c r="E23" s="333"/>
      <c r="F23" s="333"/>
      <c r="G23" s="333"/>
      <c r="H23" s="333"/>
      <c r="I23" s="333"/>
      <c r="J23" s="333"/>
      <c r="K23" s="333"/>
      <c r="L23" s="334"/>
      <c r="N23" s="63" t="s">
        <v>338</v>
      </c>
      <c r="O23" s="63" t="s">
        <v>339</v>
      </c>
    </row>
    <row r="24" spans="1:17" ht="15" customHeight="1">
      <c r="A24" s="332" t="str">
        <f>IF('PP01'!B83&amp;'PP02'!B83&amp;'PP03'!B83&amp;'PP04'!B83&amp;'PP05'!B83&amp;'PP06'!B83&amp;'PP07'!B83&amp;'PP08'!B83&amp;'PP09'!B83&amp;'PP10'!B83&lt;&gt;"","3) The requested grant for (innovative) start-up companies exceeds the maximum! Please adjust the requested grant at the appropriate project partner(s) below.","")</f>
        <v/>
      </c>
      <c r="B24" s="333"/>
      <c r="C24" s="333"/>
      <c r="D24" s="333"/>
      <c r="E24" s="333"/>
      <c r="F24" s="333"/>
      <c r="G24" s="333"/>
      <c r="H24" s="333"/>
      <c r="I24" s="333"/>
      <c r="J24" s="333"/>
      <c r="K24" s="333"/>
      <c r="L24" s="334"/>
    </row>
    <row r="25" spans="1:17" ht="15" customHeight="1">
      <c r="A25" s="335" t="str">
        <f>IF(C28&amp;C40&amp;C52&amp;C64&amp;C76&amp;C88&amp;C100&amp;C112&amp;C124&amp;C136&lt;&gt;"","4) Enter missing amounts for each project partner below.","")</f>
        <v/>
      </c>
      <c r="B25" s="336"/>
      <c r="C25" s="336"/>
      <c r="D25" s="336"/>
      <c r="E25" s="336"/>
      <c r="F25" s="336"/>
      <c r="G25" s="336"/>
      <c r="H25" s="336"/>
      <c r="I25" s="336"/>
      <c r="J25" s="336"/>
      <c r="K25" s="336"/>
      <c r="L25" s="337"/>
    </row>
    <row r="26" spans="1:17" ht="18.600000000000001">
      <c r="A26" s="327" t="str">
        <f>IF($N$11=0,"Go to Sheet PP01 Row 91 for Step 4","")</f>
        <v>Go to Sheet PP01 Row 91 for Step 4</v>
      </c>
      <c r="B26" s="328"/>
      <c r="C26" s="328"/>
      <c r="D26" s="328"/>
      <c r="E26" s="328"/>
      <c r="F26" s="328"/>
      <c r="G26" s="328"/>
      <c r="H26" s="328"/>
      <c r="I26" s="328"/>
      <c r="J26" s="328"/>
      <c r="K26" s="328"/>
      <c r="L26" s="328"/>
      <c r="N26" s="63" t="s">
        <v>340</v>
      </c>
      <c r="O26" s="63" t="s">
        <v>341</v>
      </c>
    </row>
    <row r="27" spans="1:17">
      <c r="A27" s="121" t="s">
        <v>342</v>
      </c>
    </row>
    <row r="28" spans="1:17">
      <c r="A28" s="121"/>
      <c r="C28" s="165" t="str">
        <f>IF(SUM(N32:N37)&gt;0,"Complete missing amounts!",IF(O37&gt;0,"Grant on total costs cannot be higher than the budgeted grant and not lower than the grant on personnel costs!",""))</f>
        <v/>
      </c>
    </row>
    <row r="29" spans="1:17">
      <c r="A29" s="148" t="s">
        <v>343</v>
      </c>
      <c r="B29" s="148" t="str">
        <f>'PP01'!$D$9</f>
        <v>Biotech Booster B.V.</v>
      </c>
      <c r="C29" s="160" t="s">
        <v>344</v>
      </c>
      <c r="D29" s="161" t="s">
        <v>345</v>
      </c>
      <c r="E29" s="161" t="s">
        <v>346</v>
      </c>
      <c r="F29" s="161" t="s">
        <v>347</v>
      </c>
      <c r="G29" s="161" t="s">
        <v>348</v>
      </c>
      <c r="H29" s="161" t="s">
        <v>349</v>
      </c>
      <c r="I29" s="162" t="s">
        <v>287</v>
      </c>
      <c r="N29" s="146" t="s">
        <v>350</v>
      </c>
      <c r="O29" s="63" t="s">
        <v>351</v>
      </c>
      <c r="P29" s="63" t="s">
        <v>352</v>
      </c>
      <c r="Q29" s="63" t="s">
        <v>353</v>
      </c>
    </row>
    <row r="30" spans="1:17">
      <c r="A30" s="147"/>
      <c r="B30" s="147" t="s">
        <v>308</v>
      </c>
      <c r="C30" s="163">
        <f>+'PP01'!D$136</f>
        <v>1</v>
      </c>
      <c r="D30" s="163">
        <f>+'PP01'!E$136</f>
        <v>1</v>
      </c>
      <c r="E30" s="163">
        <f>+'PP01'!F$136</f>
        <v>1</v>
      </c>
      <c r="F30" s="163">
        <f>+'PP01'!G$136</f>
        <v>1</v>
      </c>
      <c r="G30" s="163">
        <f>+'PP01'!H$136</f>
        <v>1</v>
      </c>
      <c r="H30" s="163">
        <f>+'PP01'!I$136</f>
        <v>1</v>
      </c>
      <c r="I30" s="162"/>
      <c r="N30" s="146" t="s">
        <v>354</v>
      </c>
      <c r="O30" s="63">
        <f>SUM(N32,N44,N56,N68,N80,N92,N104,N116,N128,N140)</f>
        <v>0</v>
      </c>
      <c r="P30" s="63">
        <f>SUM(N34,N46,N58,N70,N82,N94,N106,N118,N130,N142)</f>
        <v>0</v>
      </c>
      <c r="Q30" s="63">
        <f>SUM(N37,N49,N61,N73,N85,N97,N109,N121,N133,N145)</f>
        <v>0</v>
      </c>
    </row>
    <row r="31" spans="1:17">
      <c r="A31" s="147"/>
      <c r="B31" s="147" t="s">
        <v>327</v>
      </c>
      <c r="C31" s="153">
        <f>+'PP01'!D$130</f>
        <v>0</v>
      </c>
      <c r="D31" s="153">
        <f>+'PP01'!E$130</f>
        <v>0</v>
      </c>
      <c r="E31" s="153">
        <f>+'PP01'!F$130</f>
        <v>0</v>
      </c>
      <c r="F31" s="153">
        <f>+'PP01'!G$130</f>
        <v>0</v>
      </c>
      <c r="G31" s="153">
        <f>+'PP01'!H$130</f>
        <v>0</v>
      </c>
      <c r="H31" s="153">
        <f>+'PP01'!I$130</f>
        <v>0</v>
      </c>
      <c r="I31" s="152">
        <f>SUM(C31:H31)</f>
        <v>0</v>
      </c>
    </row>
    <row r="32" spans="1:17">
      <c r="A32" s="147"/>
      <c r="B32" s="147" t="s">
        <v>328</v>
      </c>
      <c r="C32" s="223"/>
      <c r="D32" s="223"/>
      <c r="E32" s="223"/>
      <c r="F32" s="223"/>
      <c r="G32" s="223"/>
      <c r="H32" s="195"/>
      <c r="I32" s="152">
        <f>SUM(C32:H32)</f>
        <v>0</v>
      </c>
      <c r="K32" s="76"/>
      <c r="N32" s="63">
        <f>IF(AND($G$7=2,$K$13="No",OR(AND(C31&gt;0,C32=""),AND(D31&gt;0,D32=""),AND(E31&gt;0,E32=""),AND(F31&gt;0,F32=""),AND(G31&gt;0,G32=""),AND(H31&gt;0,H32=""))),1,0)</f>
        <v>0</v>
      </c>
    </row>
    <row r="33" spans="1:15">
      <c r="A33" s="184"/>
      <c r="B33" s="147" t="s">
        <v>329</v>
      </c>
      <c r="C33" s="151">
        <f>IF(C32="",+C30*C31,C30*C32)</f>
        <v>0</v>
      </c>
      <c r="D33" s="151">
        <f t="shared" ref="D33:H33" si="9">IF(D32="",+D30*D31,D30*D32)</f>
        <v>0</v>
      </c>
      <c r="E33" s="151">
        <f t="shared" si="9"/>
        <v>0</v>
      </c>
      <c r="F33" s="151">
        <f t="shared" si="9"/>
        <v>0</v>
      </c>
      <c r="G33" s="151">
        <f t="shared" si="9"/>
        <v>0</v>
      </c>
      <c r="H33" s="151">
        <f t="shared" si="9"/>
        <v>0</v>
      </c>
      <c r="I33" s="152">
        <f>SUM(C33:H33)</f>
        <v>0</v>
      </c>
    </row>
    <row r="34" spans="1:15">
      <c r="A34" s="147"/>
      <c r="B34" s="164" t="s">
        <v>330</v>
      </c>
      <c r="C34" s="195"/>
      <c r="D34" s="195"/>
      <c r="E34" s="195"/>
      <c r="F34" s="195"/>
      <c r="G34" s="195"/>
      <c r="H34" s="195"/>
      <c r="I34" s="152">
        <f t="shared" ref="I34:I35" si="10">SUM(C34:H34)</f>
        <v>0</v>
      </c>
      <c r="N34" s="63">
        <f>IF(AND($G$7=1,$K$15="No",OR(AND(C33&gt;0,C34=""),AND(D33&gt;0,D34=""),AND(E33&gt;0,E34=""),AND(F33&gt;0,F34=""),AND(G33&gt;0,G34=""),AND(H33&gt;0,H34=""))),1,0)</f>
        <v>0</v>
      </c>
    </row>
    <row r="35" spans="1:15">
      <c r="A35" s="147"/>
      <c r="B35" s="147" t="s">
        <v>331</v>
      </c>
      <c r="C35" s="153">
        <f>+'PP01'!D$134</f>
        <v>0</v>
      </c>
      <c r="D35" s="153">
        <f>+'PP01'!E$134</f>
        <v>0</v>
      </c>
      <c r="E35" s="153">
        <f>+'PP01'!F$134</f>
        <v>0</v>
      </c>
      <c r="F35" s="153">
        <f>+'PP01'!G$134</f>
        <v>0</v>
      </c>
      <c r="G35" s="153">
        <f>+'PP01'!H$134</f>
        <v>0</v>
      </c>
      <c r="H35" s="153">
        <f>+'PP01'!I$134</f>
        <v>0</v>
      </c>
      <c r="I35" s="152">
        <f t="shared" si="10"/>
        <v>0</v>
      </c>
    </row>
    <row r="36" spans="1:15">
      <c r="A36" s="147"/>
      <c r="B36" s="147" t="s">
        <v>332</v>
      </c>
      <c r="C36" s="151">
        <f>ROUNDDOWN(IF(AND($G$7=1,C34&lt;&gt;"",C33&lt;&gt;0),MIN(+C30*C35,C34+C35-C31),IF($G$7=2,+C30*C35+IF(AND(C32&lt;&gt;"",C31&lt;&gt;0),(C32*C30-C31*C30),0),+C30*C35)),0)</f>
        <v>0</v>
      </c>
      <c r="D36" s="151">
        <f t="shared" ref="D36:H36" si="11">ROUNDDOWN(IF(AND($G$7=1,D34&lt;&gt;"",D33&lt;&gt;0),MIN(+D30*D35,D34+D35-D31),IF($G$7=2,+D30*D35+IF(AND(D32&lt;&gt;"",D31&lt;&gt;0),(D32*D30-D31*D30),0),+D30*D35)),0)</f>
        <v>0</v>
      </c>
      <c r="E36" s="151">
        <f t="shared" si="11"/>
        <v>0</v>
      </c>
      <c r="F36" s="151">
        <f t="shared" si="11"/>
        <v>0</v>
      </c>
      <c r="G36" s="151">
        <f t="shared" si="11"/>
        <v>0</v>
      </c>
      <c r="H36" s="151">
        <f t="shared" si="11"/>
        <v>0</v>
      </c>
      <c r="I36" s="152">
        <f>SUM(C36:H36)</f>
        <v>0</v>
      </c>
      <c r="O36" s="63" t="s">
        <v>355</v>
      </c>
    </row>
    <row r="37" spans="1:15">
      <c r="A37" s="147"/>
      <c r="B37" s="194" t="s">
        <v>333</v>
      </c>
      <c r="C37" s="223"/>
      <c r="D37" s="223"/>
      <c r="E37" s="223"/>
      <c r="F37" s="223"/>
      <c r="G37" s="223"/>
      <c r="H37" s="223"/>
      <c r="I37" s="152">
        <f t="shared" ref="I37" si="12">SUM(C37:H37)</f>
        <v>0</v>
      </c>
      <c r="N37" s="63">
        <f>IF(AND($K$18="No",OR(AND(C36&gt;0,C37=""),AND(D36&gt;0,D37=""),AND(E36&gt;0,E37=""),AND(F36&gt;0,F37=""),AND(G36&gt;0,G37=""),AND(H36&gt;0,H37=""))),1,0)</f>
        <v>0</v>
      </c>
      <c r="O37" s="63">
        <f>IF(OR(C37&gt;C35,D37&gt;D35,E37&gt;E35,F37&gt;F35,G37&gt;G35,H37&gt;H35),1,0)+IF(AND($G$7=2,OR(C37&lt;(C32*C30),D37&lt;(D32*D30),E37&lt;(E32*E30),F37&lt;(F32*F30),G37&lt;(G32*G30),H37&lt;(H32*H30))),1,0)+IF(AND($G$7=1,OR(AND(C37&lt;&gt;"",C37&lt;C34),AND(D37&lt;&gt;"",D37&lt;D34),AND(E37&lt;&gt;"",E37&lt;E34),AND(F37&lt;&gt;"",F37&lt;F34),AND(G37&lt;&gt;"",G37&lt;G34),AND(H37&lt;&gt;"",H37&lt;H34))),1,0)+IF(OR(C37&gt;C36,D37&gt;D36,E37&gt;E36,F37&gt;F36,G37&gt;G36,H37&gt;H36),1,0)</f>
        <v>0</v>
      </c>
    </row>
    <row r="38" spans="1:15">
      <c r="A38" s="168"/>
      <c r="B38" s="168" t="s">
        <v>67</v>
      </c>
      <c r="C38" s="169">
        <f t="shared" ref="C38:H38" si="13">IF(AND($K$18="Yes",C37=""),C36,C37)</f>
        <v>0</v>
      </c>
      <c r="D38" s="169">
        <f t="shared" si="13"/>
        <v>0</v>
      </c>
      <c r="E38" s="169">
        <f t="shared" si="13"/>
        <v>0</v>
      </c>
      <c r="F38" s="169">
        <f t="shared" si="13"/>
        <v>0</v>
      </c>
      <c r="G38" s="169">
        <f t="shared" si="13"/>
        <v>0</v>
      </c>
      <c r="H38" s="169">
        <f t="shared" si="13"/>
        <v>0</v>
      </c>
      <c r="I38" s="156">
        <f>SUM(C38:H38)</f>
        <v>0</v>
      </c>
    </row>
    <row r="39" spans="1:15">
      <c r="A39" s="165" t="str">
        <f>+'PP01'!$B$83</f>
        <v/>
      </c>
      <c r="C39" s="71"/>
      <c r="D39" s="71"/>
      <c r="E39" s="71"/>
      <c r="F39" s="71"/>
      <c r="G39" s="71"/>
      <c r="H39" s="71"/>
    </row>
    <row r="40" spans="1:15">
      <c r="A40" s="165"/>
      <c r="C40" s="165" t="str">
        <f>IF(SUM(N44:N49)&gt;0,"Complete missing amounts!",IF(O49&gt;0,"Grant on total costs cannot be higher than the budgeted grant and not lower than the grant on personnel costs!",""))</f>
        <v/>
      </c>
      <c r="D40" s="71"/>
      <c r="E40" s="71"/>
      <c r="F40" s="71"/>
      <c r="G40" s="71"/>
      <c r="H40" s="71"/>
    </row>
    <row r="41" spans="1:15">
      <c r="A41" s="148" t="s">
        <v>356</v>
      </c>
      <c r="B41" s="148" t="str">
        <f>'PP02'!$D$9</f>
        <v/>
      </c>
      <c r="C41" s="160" t="s">
        <v>344</v>
      </c>
      <c r="D41" s="161" t="s">
        <v>345</v>
      </c>
      <c r="E41" s="161" t="s">
        <v>346</v>
      </c>
      <c r="F41" s="161" t="s">
        <v>347</v>
      </c>
      <c r="G41" s="161" t="s">
        <v>348</v>
      </c>
      <c r="H41" s="161" t="s">
        <v>349</v>
      </c>
      <c r="I41" s="162" t="s">
        <v>287</v>
      </c>
    </row>
    <row r="42" spans="1:15">
      <c r="A42" s="147"/>
      <c r="B42" s="147" t="s">
        <v>308</v>
      </c>
      <c r="C42" s="163">
        <f>+'PP02'!D$136</f>
        <v>0</v>
      </c>
      <c r="D42" s="163">
        <f>+'PP02'!E$136</f>
        <v>0</v>
      </c>
      <c r="E42" s="163">
        <f>+'PP02'!F$136</f>
        <v>0</v>
      </c>
      <c r="F42" s="163">
        <f>+'PP02'!G$136</f>
        <v>0</v>
      </c>
      <c r="G42" s="163">
        <f>+'PP02'!H$136</f>
        <v>0</v>
      </c>
      <c r="H42" s="163">
        <f>+'PP02'!I$136</f>
        <v>0</v>
      </c>
      <c r="I42" s="162"/>
    </row>
    <row r="43" spans="1:15">
      <c r="A43" s="147"/>
      <c r="B43" s="147" t="s">
        <v>327</v>
      </c>
      <c r="C43" s="153">
        <f>+'PP02'!D$130</f>
        <v>0</v>
      </c>
      <c r="D43" s="153">
        <f>+'PP02'!E$130</f>
        <v>0</v>
      </c>
      <c r="E43" s="153">
        <f>+'PP02'!F$130</f>
        <v>0</v>
      </c>
      <c r="F43" s="153">
        <f>+'PP02'!G$130</f>
        <v>0</v>
      </c>
      <c r="G43" s="153">
        <f>+'PP02'!H$130</f>
        <v>0</v>
      </c>
      <c r="H43" s="153">
        <f>+'PP02'!I$130</f>
        <v>0</v>
      </c>
      <c r="I43" s="152">
        <f>SUM(C43:H43)</f>
        <v>0</v>
      </c>
    </row>
    <row r="44" spans="1:15">
      <c r="A44" s="147"/>
      <c r="B44" s="147" t="s">
        <v>328</v>
      </c>
      <c r="C44" s="195"/>
      <c r="D44" s="195"/>
      <c r="E44" s="195"/>
      <c r="F44" s="195"/>
      <c r="G44" s="195"/>
      <c r="H44" s="195"/>
      <c r="I44" s="152">
        <f>SUM(C44:H44)</f>
        <v>0</v>
      </c>
      <c r="N44" s="63">
        <f>IF(AND($G$7=2,$K$13="No",OR(AND(C43&gt;0,C44=""),AND(D43&gt;0,D44=""),AND(E43&gt;0,E44=""),AND(F43&gt;0,F44=""),AND(G43&gt;0,G44=""),AND(H43&gt;0,H44=""))),1,0)</f>
        <v>0</v>
      </c>
    </row>
    <row r="45" spans="1:15">
      <c r="A45" s="184"/>
      <c r="B45" s="147" t="s">
        <v>329</v>
      </c>
      <c r="C45" s="151">
        <f>IF(C44="",+C42*C43,C42*C44)</f>
        <v>0</v>
      </c>
      <c r="D45" s="151">
        <f t="shared" ref="D45" si="14">IF(D44="",+D42*D43,D42*D44)</f>
        <v>0</v>
      </c>
      <c r="E45" s="151">
        <f t="shared" ref="E45" si="15">IF(E44="",+E42*E43,E42*E44)</f>
        <v>0</v>
      </c>
      <c r="F45" s="151">
        <f t="shared" ref="F45" si="16">IF(F44="",+F42*F43,F42*F44)</f>
        <v>0</v>
      </c>
      <c r="G45" s="151">
        <f t="shared" ref="G45" si="17">IF(G44="",+G42*G43,G42*G44)</f>
        <v>0</v>
      </c>
      <c r="H45" s="151">
        <f t="shared" ref="H45" si="18">IF(H44="",+H42*H43,H42*H44)</f>
        <v>0</v>
      </c>
      <c r="I45" s="152">
        <f>SUM(C45:H45)</f>
        <v>0</v>
      </c>
    </row>
    <row r="46" spans="1:15">
      <c r="A46" s="147"/>
      <c r="B46" s="164" t="s">
        <v>330</v>
      </c>
      <c r="C46" s="195"/>
      <c r="D46" s="195"/>
      <c r="E46" s="195"/>
      <c r="F46" s="195"/>
      <c r="G46" s="195"/>
      <c r="H46" s="195"/>
      <c r="I46" s="152">
        <f t="shared" ref="I46:I47" si="19">SUM(C46:H46)</f>
        <v>0</v>
      </c>
      <c r="N46" s="63">
        <f>IF(AND($G$7=1,$K$15="No",OR(AND(C45&gt;0,C46=""),AND(D45&gt;0,D46=""),AND(E45&gt;0,E46=""),AND(F45&gt;0,F46=""),AND(G45&gt;0,G46=""),AND(H45&gt;0,H46=""))),1,0)</f>
        <v>0</v>
      </c>
    </row>
    <row r="47" spans="1:15">
      <c r="A47" s="147"/>
      <c r="B47" s="147" t="s">
        <v>331</v>
      </c>
      <c r="C47" s="153">
        <f>+'PP02'!D$134</f>
        <v>0</v>
      </c>
      <c r="D47" s="153">
        <f>+'PP02'!E$134</f>
        <v>0</v>
      </c>
      <c r="E47" s="153">
        <f>+'PP02'!F$134</f>
        <v>0</v>
      </c>
      <c r="F47" s="153">
        <f>+'PP02'!G$134</f>
        <v>0</v>
      </c>
      <c r="G47" s="153">
        <f>+'PP02'!H$134</f>
        <v>0</v>
      </c>
      <c r="H47" s="153">
        <f>+'PP02'!I$134</f>
        <v>0</v>
      </c>
      <c r="I47" s="152">
        <f t="shared" si="19"/>
        <v>0</v>
      </c>
    </row>
    <row r="48" spans="1:15">
      <c r="A48" s="147"/>
      <c r="B48" s="147" t="s">
        <v>332</v>
      </c>
      <c r="C48" s="151">
        <f>ROUNDDOWN(IF(AND($G$7=1,C46&lt;&gt;"",C45&lt;&gt;0),MIN(+C42*C47,C46+C47-C43),IF($G$7=2,+C42*C47+IF(AND(C44&lt;&gt;"",C43&lt;&gt;0),(C44*C42-C43*C42),0),+C42*C47)),0)</f>
        <v>0</v>
      </c>
      <c r="D48" s="151">
        <f t="shared" ref="D48" si="20">ROUNDDOWN(IF(AND($G$7=1,D46&lt;&gt;"",D45&lt;&gt;0),MIN(+D42*D47,D46+D47-D43),IF($G$7=2,+D42*D47+IF(AND(D44&lt;&gt;"",D43&lt;&gt;0),(D44*D42-D43*D42),0),+D42*D47)),0)</f>
        <v>0</v>
      </c>
      <c r="E48" s="151">
        <f t="shared" ref="E48" si="21">ROUNDDOWN(IF(AND($G$7=1,E46&lt;&gt;"",E45&lt;&gt;0),MIN(+E42*E47,E46+E47-E43),IF($G$7=2,+E42*E47+IF(AND(E44&lt;&gt;"",E43&lt;&gt;0),(E44*E42-E43*E42),0),+E42*E47)),0)</f>
        <v>0</v>
      </c>
      <c r="F48" s="151">
        <f t="shared" ref="F48" si="22">ROUNDDOWN(IF(AND($G$7=1,F46&lt;&gt;"",F45&lt;&gt;0),MIN(+F42*F47,F46+F47-F43),IF($G$7=2,+F42*F47+IF(AND(F44&lt;&gt;"",F43&lt;&gt;0),(F44*F42-F43*F42),0),+F42*F47)),0)</f>
        <v>0</v>
      </c>
      <c r="G48" s="151">
        <f t="shared" ref="G48" si="23">ROUNDDOWN(IF(AND($G$7=1,G46&lt;&gt;"",G45&lt;&gt;0),MIN(+G42*G47,G46+G47-G43),IF($G$7=2,+G42*G47+IF(AND(G44&lt;&gt;"",G43&lt;&gt;0),(G44*G42-G43*G42),0),+G42*G47)),0)</f>
        <v>0</v>
      </c>
      <c r="H48" s="151">
        <f t="shared" ref="H48" si="24">ROUNDDOWN(IF(AND($G$7=1,H46&lt;&gt;"",H45&lt;&gt;0),MIN(+H42*H47,H46+H47-H43),IF($G$7=2,+H42*H47+IF(AND(H44&lt;&gt;"",H43&lt;&gt;0),(H44*H42-H43*H42),0),+H42*H47)),0)</f>
        <v>0</v>
      </c>
      <c r="I48" s="152">
        <f>SUM(C48:H48)</f>
        <v>0</v>
      </c>
    </row>
    <row r="49" spans="1:15">
      <c r="A49" s="147"/>
      <c r="B49" s="194" t="s">
        <v>333</v>
      </c>
      <c r="C49" s="195"/>
      <c r="D49" s="195"/>
      <c r="E49" s="195"/>
      <c r="F49" s="195"/>
      <c r="G49" s="195"/>
      <c r="H49" s="195"/>
      <c r="I49" s="152">
        <f t="shared" ref="I49" si="25">SUM(C49:H49)</f>
        <v>0</v>
      </c>
      <c r="N49" s="63">
        <f>IF(AND($K$18="No",OR(AND(C48&gt;0,C49=""),AND(D48&gt;0,D49=""),AND(E48&gt;0,E49=""),AND(F48&gt;0,F49=""),AND(G48&gt;0,G49=""),AND(H48&gt;0,H49=""))),1,0)</f>
        <v>0</v>
      </c>
      <c r="O49" s="63">
        <f>IF(OR(C49&gt;C47,D49&gt;D47,E49&gt;E47,F49&gt;F47,G49&gt;G47,H49&gt;H47),1,0)+IF(AND($G$7=2,OR(C49&lt;(C44*C42),D49&lt;(D44*D42),E49&lt;(E44*E42),F49&lt;(F44*F42),G49&lt;(G44*G42),H49&lt;(H44*H42))),1,0)+IF(AND($G$7=1,OR(AND(C49&lt;&gt;"",C49&lt;C46),AND(D49&lt;&gt;"",D49&lt;D46),AND(E49&lt;&gt;"",E49&lt;E46),AND(F49&lt;&gt;"",F49&lt;F46),AND(G49&lt;&gt;"",G49&lt;G46),AND(H49&lt;&gt;"",H49&lt;H46))),1,0)+IF(OR(C49&gt;C48,D49&gt;D48,E49&gt;E48,F49&gt;F48,G49&gt;G48,H49&gt;H48),1,0)</f>
        <v>0</v>
      </c>
    </row>
    <row r="50" spans="1:15">
      <c r="A50" s="168"/>
      <c r="B50" s="168" t="s">
        <v>67</v>
      </c>
      <c r="C50" s="169">
        <f t="shared" ref="C50:H50" si="26">IF(AND($K$18="Yes",C49=""),C48,C49)</f>
        <v>0</v>
      </c>
      <c r="D50" s="169">
        <f t="shared" si="26"/>
        <v>0</v>
      </c>
      <c r="E50" s="169">
        <f t="shared" si="26"/>
        <v>0</v>
      </c>
      <c r="F50" s="169">
        <f t="shared" si="26"/>
        <v>0</v>
      </c>
      <c r="G50" s="169">
        <f t="shared" si="26"/>
        <v>0</v>
      </c>
      <c r="H50" s="169">
        <f t="shared" si="26"/>
        <v>0</v>
      </c>
      <c r="I50" s="156">
        <f>SUM(C50:H50)</f>
        <v>0</v>
      </c>
    </row>
    <row r="51" spans="1:15">
      <c r="A51" s="165" t="str">
        <f>+'PP02'!$B$83</f>
        <v/>
      </c>
      <c r="C51" s="71"/>
      <c r="D51" s="71"/>
      <c r="E51" s="71"/>
      <c r="F51" s="71"/>
      <c r="G51" s="71"/>
      <c r="H51" s="71"/>
    </row>
    <row r="52" spans="1:15">
      <c r="C52" s="165" t="str">
        <f>IF(SUM(N56:N61)&gt;0,"Complete missing amounts!",IF(O61&gt;0,"Grant on total costs cannot be higher than the budgeted grant and not lower than the grant on personnel costs!",""))</f>
        <v/>
      </c>
      <c r="D52" s="71"/>
      <c r="E52" s="71"/>
      <c r="F52" s="71"/>
      <c r="G52" s="71"/>
      <c r="H52" s="71"/>
    </row>
    <row r="53" spans="1:15">
      <c r="A53" s="148" t="s">
        <v>357</v>
      </c>
      <c r="B53" s="148" t="str">
        <f>'PP03'!$D$9</f>
        <v/>
      </c>
      <c r="C53" s="160" t="s">
        <v>344</v>
      </c>
      <c r="D53" s="161" t="s">
        <v>345</v>
      </c>
      <c r="E53" s="161" t="s">
        <v>346</v>
      </c>
      <c r="F53" s="161" t="s">
        <v>347</v>
      </c>
      <c r="G53" s="161" t="s">
        <v>348</v>
      </c>
      <c r="H53" s="161" t="s">
        <v>349</v>
      </c>
      <c r="I53" s="162" t="s">
        <v>287</v>
      </c>
    </row>
    <row r="54" spans="1:15">
      <c r="A54" s="147"/>
      <c r="B54" s="147" t="s">
        <v>308</v>
      </c>
      <c r="C54" s="163">
        <f>+'PP03'!D$136</f>
        <v>0</v>
      </c>
      <c r="D54" s="163">
        <f>+'PP03'!E$136</f>
        <v>0</v>
      </c>
      <c r="E54" s="163">
        <f>+'PP03'!F$136</f>
        <v>0</v>
      </c>
      <c r="F54" s="163">
        <f>+'PP03'!G$136</f>
        <v>0</v>
      </c>
      <c r="G54" s="163">
        <f>+'PP03'!H$136</f>
        <v>0</v>
      </c>
      <c r="H54" s="163">
        <f>+'PP03'!I$136</f>
        <v>0</v>
      </c>
      <c r="I54" s="162"/>
    </row>
    <row r="55" spans="1:15">
      <c r="A55" s="147"/>
      <c r="B55" s="147" t="s">
        <v>327</v>
      </c>
      <c r="C55" s="153">
        <f>+'PP03'!D$130</f>
        <v>0</v>
      </c>
      <c r="D55" s="153">
        <f>+'PP03'!E$130</f>
        <v>0</v>
      </c>
      <c r="E55" s="153">
        <f>+'PP03'!F$130</f>
        <v>0</v>
      </c>
      <c r="F55" s="153">
        <f>+'PP03'!G$130</f>
        <v>0</v>
      </c>
      <c r="G55" s="153">
        <f>+'PP03'!H$130</f>
        <v>0</v>
      </c>
      <c r="H55" s="153">
        <f>+'PP03'!I$130</f>
        <v>0</v>
      </c>
      <c r="I55" s="152">
        <f>SUM(C55:H55)</f>
        <v>0</v>
      </c>
    </row>
    <row r="56" spans="1:15">
      <c r="A56" s="147"/>
      <c r="B56" s="147" t="s">
        <v>328</v>
      </c>
      <c r="C56" s="195"/>
      <c r="D56" s="195"/>
      <c r="E56" s="195"/>
      <c r="F56" s="195"/>
      <c r="G56" s="195"/>
      <c r="H56" s="195"/>
      <c r="I56" s="152">
        <f>SUM(C56:H56)</f>
        <v>0</v>
      </c>
      <c r="N56" s="63">
        <f>IF(AND($G$7=2,$K$13="No",OR(AND(C55&gt;0,C56=""),AND(D55&gt;0,D56=""),AND(E55&gt;0,E56=""),AND(F55&gt;0,F56=""),AND(G55&gt;0,G56=""),AND(H55&gt;0,H56=""))),1,0)</f>
        <v>0</v>
      </c>
    </row>
    <row r="57" spans="1:15">
      <c r="A57" s="184"/>
      <c r="B57" s="147" t="s">
        <v>329</v>
      </c>
      <c r="C57" s="151">
        <f>IF(C56="",+C54*C55,C54*C56)</f>
        <v>0</v>
      </c>
      <c r="D57" s="151">
        <f t="shared" ref="D57" si="27">IF(D56="",+D54*D55,D54*D56)</f>
        <v>0</v>
      </c>
      <c r="E57" s="151">
        <f t="shared" ref="E57" si="28">IF(E56="",+E54*E55,E54*E56)</f>
        <v>0</v>
      </c>
      <c r="F57" s="151">
        <f t="shared" ref="F57" si="29">IF(F56="",+F54*F55,F54*F56)</f>
        <v>0</v>
      </c>
      <c r="G57" s="151">
        <f t="shared" ref="G57" si="30">IF(G56="",+G54*G55,G54*G56)</f>
        <v>0</v>
      </c>
      <c r="H57" s="151">
        <f t="shared" ref="H57" si="31">IF(H56="",+H54*H55,H54*H56)</f>
        <v>0</v>
      </c>
      <c r="I57" s="152">
        <f>SUM(C57:H57)</f>
        <v>0</v>
      </c>
    </row>
    <row r="58" spans="1:15">
      <c r="A58" s="147"/>
      <c r="B58" s="164" t="s">
        <v>330</v>
      </c>
      <c r="C58" s="195"/>
      <c r="D58" s="195"/>
      <c r="E58" s="195"/>
      <c r="F58" s="195"/>
      <c r="G58" s="195"/>
      <c r="H58" s="195"/>
      <c r="I58" s="152">
        <f t="shared" ref="I58:I59" si="32">SUM(C58:H58)</f>
        <v>0</v>
      </c>
      <c r="N58" s="63">
        <f>IF(AND($G$7=1,$K$15="No",OR(AND(C57&gt;0,C58=""),AND(D57&gt;0,D58=""),AND(E57&gt;0,E58=""),AND(F57&gt;0,F58=""),AND(G57&gt;0,G58=""),AND(H57&gt;0,H58=""))),1,0)</f>
        <v>0</v>
      </c>
    </row>
    <row r="59" spans="1:15">
      <c r="A59" s="147"/>
      <c r="B59" s="147" t="s">
        <v>331</v>
      </c>
      <c r="C59" s="153">
        <f>+'PP03'!D$134</f>
        <v>0</v>
      </c>
      <c r="D59" s="153">
        <f>+'PP03'!E$134</f>
        <v>0</v>
      </c>
      <c r="E59" s="153">
        <f>+'PP03'!F$134</f>
        <v>0</v>
      </c>
      <c r="F59" s="153">
        <f>+'PP03'!G$134</f>
        <v>0</v>
      </c>
      <c r="G59" s="153">
        <f>+'PP03'!H$134</f>
        <v>0</v>
      </c>
      <c r="H59" s="153">
        <f>+'PP03'!I$134</f>
        <v>0</v>
      </c>
      <c r="I59" s="152">
        <f t="shared" si="32"/>
        <v>0</v>
      </c>
    </row>
    <row r="60" spans="1:15">
      <c r="A60" s="147"/>
      <c r="B60" s="147" t="s">
        <v>332</v>
      </c>
      <c r="C60" s="151">
        <f>ROUNDDOWN(IF(AND($G$7=1,C58&lt;&gt;"",C57&lt;&gt;0),MIN(+C54*C59,C58+C59-C55),IF($G$7=2,+C54*C59+IF(AND(C56&lt;&gt;"",C55&lt;&gt;0),(C56*C54-C55*C54),0),+C54*C59)),0)</f>
        <v>0</v>
      </c>
      <c r="D60" s="151">
        <f t="shared" ref="D60" si="33">ROUNDDOWN(IF(AND($G$7=1,D58&lt;&gt;"",D57&lt;&gt;0),MIN(+D54*D59,D58+D59-D55),IF($G$7=2,+D54*D59+IF(AND(D56&lt;&gt;"",D55&lt;&gt;0),(D56*D54-D55*D54),0),+D54*D59)),0)</f>
        <v>0</v>
      </c>
      <c r="E60" s="151">
        <f t="shared" ref="E60" si="34">ROUNDDOWN(IF(AND($G$7=1,E58&lt;&gt;"",E57&lt;&gt;0),MIN(+E54*E59,E58+E59-E55),IF($G$7=2,+E54*E59+IF(AND(E56&lt;&gt;"",E55&lt;&gt;0),(E56*E54-E55*E54),0),+E54*E59)),0)</f>
        <v>0</v>
      </c>
      <c r="F60" s="151">
        <f t="shared" ref="F60" si="35">ROUNDDOWN(IF(AND($G$7=1,F58&lt;&gt;"",F57&lt;&gt;0),MIN(+F54*F59,F58+F59-F55),IF($G$7=2,+F54*F59+IF(AND(F56&lt;&gt;"",F55&lt;&gt;0),(F56*F54-F55*F54),0),+F54*F59)),0)</f>
        <v>0</v>
      </c>
      <c r="G60" s="151">
        <f t="shared" ref="G60" si="36">ROUNDDOWN(IF(AND($G$7=1,G58&lt;&gt;"",G57&lt;&gt;0),MIN(+G54*G59,G58+G59-G55),IF($G$7=2,+G54*G59+IF(AND(G56&lt;&gt;"",G55&lt;&gt;0),(G56*G54-G55*G54),0),+G54*G59)),0)</f>
        <v>0</v>
      </c>
      <c r="H60" s="151">
        <f t="shared" ref="H60" si="37">ROUNDDOWN(IF(AND($G$7=1,H58&lt;&gt;"",H57&lt;&gt;0),MIN(+H54*H59,H58+H59-H55),IF($G$7=2,+H54*H59+IF(AND(H56&lt;&gt;"",H55&lt;&gt;0),(H56*H54-H55*H54),0),+H54*H59)),0)</f>
        <v>0</v>
      </c>
      <c r="I60" s="152">
        <f>SUM(C60:H60)</f>
        <v>0</v>
      </c>
    </row>
    <row r="61" spans="1:15">
      <c r="A61" s="147"/>
      <c r="B61" s="194" t="s">
        <v>333</v>
      </c>
      <c r="C61" s="195"/>
      <c r="D61" s="195"/>
      <c r="E61" s="195"/>
      <c r="F61" s="195"/>
      <c r="G61" s="195"/>
      <c r="H61" s="195"/>
      <c r="I61" s="152">
        <f t="shared" ref="I61" si="38">SUM(C61:H61)</f>
        <v>0</v>
      </c>
      <c r="N61" s="63">
        <f>IF(AND($K$18="No",OR(AND(C60&gt;0,C61=""),AND(D60&gt;0,D61=""),AND(E60&gt;0,E61=""),AND(F60&gt;0,F61=""),AND(G60&gt;0,G61=""),AND(H60&gt;0,H61=""))),1,0)</f>
        <v>0</v>
      </c>
      <c r="O61" s="63">
        <f>IF(OR(C61&gt;C59,D61&gt;D59,E61&gt;E59,F61&gt;F59,G61&gt;G59,H61&gt;H59),1,0)+IF(AND($G$7=2,OR(C61&lt;(C56*C54),D61&lt;(D56*D54),E61&lt;(E56*E54),F61&lt;(F56*F54),G61&lt;(G56*G54),H61&lt;(H56*H54))),1,0)+IF(AND($G$7=1,OR(AND(C61&lt;&gt;"",C61&lt;C58),AND(D61&lt;&gt;"",D61&lt;D58),AND(E61&lt;&gt;"",E61&lt;E58),AND(F61&lt;&gt;"",F61&lt;F58),AND(G61&lt;&gt;"",G61&lt;G58),AND(H61&lt;&gt;"",H61&lt;H58))),1,0)+IF(OR(C61&gt;C60,D61&gt;D60,E61&gt;E60,F61&gt;F60,G61&gt;G60,H61&gt;H60),1,0)</f>
        <v>0</v>
      </c>
    </row>
    <row r="62" spans="1:15">
      <c r="A62" s="168"/>
      <c r="B62" s="168" t="s">
        <v>67</v>
      </c>
      <c r="C62" s="169">
        <f t="shared" ref="C62:H62" si="39">IF(AND($K$18="Yes",C61=""),C60,C61)</f>
        <v>0</v>
      </c>
      <c r="D62" s="169">
        <f t="shared" si="39"/>
        <v>0</v>
      </c>
      <c r="E62" s="169">
        <f t="shared" si="39"/>
        <v>0</v>
      </c>
      <c r="F62" s="169">
        <f t="shared" si="39"/>
        <v>0</v>
      </c>
      <c r="G62" s="169">
        <f t="shared" si="39"/>
        <v>0</v>
      </c>
      <c r="H62" s="169">
        <f t="shared" si="39"/>
        <v>0</v>
      </c>
      <c r="I62" s="156">
        <f>SUM(C62:H62)</f>
        <v>0</v>
      </c>
    </row>
    <row r="63" spans="1:15" hidden="1">
      <c r="A63" s="165" t="str">
        <f>+'PP03'!$B$83</f>
        <v/>
      </c>
      <c r="C63" s="71"/>
      <c r="D63" s="71"/>
      <c r="E63" s="71"/>
      <c r="F63" s="71"/>
      <c r="G63" s="71"/>
      <c r="H63" s="71"/>
      <c r="I63" s="71"/>
    </row>
    <row r="64" spans="1:15" hidden="1">
      <c r="C64" s="165" t="str">
        <f>IF(SUM(N68:N73)&gt;0,"Complete missing amounts!",IF(O73&gt;0,"Grant on total costs cannot be higher than the budgeted grant and not lower than the grant on personnel costs!",""))</f>
        <v/>
      </c>
      <c r="D64" s="71"/>
      <c r="E64" s="71"/>
      <c r="F64" s="71"/>
      <c r="G64" s="71"/>
      <c r="H64" s="71"/>
      <c r="I64" s="71"/>
    </row>
    <row r="65" spans="1:15" hidden="1">
      <c r="A65" s="148" t="s">
        <v>358</v>
      </c>
      <c r="B65" s="148" t="str">
        <f>'PP04'!$D$9</f>
        <v/>
      </c>
      <c r="C65" s="160" t="s">
        <v>344</v>
      </c>
      <c r="D65" s="161" t="s">
        <v>345</v>
      </c>
      <c r="E65" s="161" t="s">
        <v>346</v>
      </c>
      <c r="F65" s="161" t="s">
        <v>347</v>
      </c>
      <c r="G65" s="161" t="s">
        <v>348</v>
      </c>
      <c r="H65" s="161" t="s">
        <v>349</v>
      </c>
      <c r="I65" s="162" t="s">
        <v>287</v>
      </c>
    </row>
    <row r="66" spans="1:15" hidden="1">
      <c r="A66" s="147"/>
      <c r="B66" s="147" t="s">
        <v>308</v>
      </c>
      <c r="C66" s="163">
        <f>+'PP04'!D$136</f>
        <v>0</v>
      </c>
      <c r="D66" s="163">
        <f>+'PP04'!E$136</f>
        <v>0</v>
      </c>
      <c r="E66" s="163">
        <f>+'PP04'!F$136</f>
        <v>0</v>
      </c>
      <c r="F66" s="163">
        <f>+'PP04'!G$136</f>
        <v>0</v>
      </c>
      <c r="G66" s="163">
        <f>+'PP04'!H$136</f>
        <v>0</v>
      </c>
      <c r="H66" s="163">
        <f>+'PP04'!I$136</f>
        <v>0</v>
      </c>
      <c r="I66" s="162"/>
    </row>
    <row r="67" spans="1:15" hidden="1">
      <c r="A67" s="147"/>
      <c r="B67" s="147" t="s">
        <v>327</v>
      </c>
      <c r="C67" s="153">
        <f>+'PP04'!D$130</f>
        <v>0</v>
      </c>
      <c r="D67" s="153">
        <f>+'PP04'!E$130</f>
        <v>0</v>
      </c>
      <c r="E67" s="153">
        <f>+'PP04'!F$130</f>
        <v>0</v>
      </c>
      <c r="F67" s="153">
        <f>+'PP04'!G$130</f>
        <v>0</v>
      </c>
      <c r="G67" s="153">
        <f>+'PP04'!H$130</f>
        <v>0</v>
      </c>
      <c r="H67" s="153">
        <f>+'PP04'!I$130</f>
        <v>0</v>
      </c>
      <c r="I67" s="152">
        <f>SUM(C67:H67)</f>
        <v>0</v>
      </c>
    </row>
    <row r="68" spans="1:15" hidden="1">
      <c r="A68" s="147"/>
      <c r="B68" s="147" t="s">
        <v>328</v>
      </c>
      <c r="C68" s="195"/>
      <c r="D68" s="195"/>
      <c r="E68" s="195"/>
      <c r="F68" s="195"/>
      <c r="G68" s="195"/>
      <c r="H68" s="195"/>
      <c r="I68" s="152">
        <f>SUM(C68:H68)</f>
        <v>0</v>
      </c>
      <c r="N68" s="63">
        <f>IF(AND($G$7=2,$K$13="No",OR(AND(C67&gt;0,C68=""),AND(D67&gt;0,D68=""),AND(E67&gt;0,E68=""),AND(F67&gt;0,F68=""),AND(G67&gt;0,G68=""),AND(H67&gt;0,H68=""))),1,0)</f>
        <v>0</v>
      </c>
    </row>
    <row r="69" spans="1:15" hidden="1">
      <c r="A69" s="184"/>
      <c r="B69" s="147" t="s">
        <v>329</v>
      </c>
      <c r="C69" s="151">
        <f>IF(C68="",+C66*C67,C66*C68)</f>
        <v>0</v>
      </c>
      <c r="D69" s="151">
        <f t="shared" ref="D69" si="40">IF(D68="",+D66*D67,D66*D68)</f>
        <v>0</v>
      </c>
      <c r="E69" s="151">
        <f t="shared" ref="E69" si="41">IF(E68="",+E66*E67,E66*E68)</f>
        <v>0</v>
      </c>
      <c r="F69" s="151">
        <f t="shared" ref="F69" si="42">IF(F68="",+F66*F67,F66*F68)</f>
        <v>0</v>
      </c>
      <c r="G69" s="151">
        <f t="shared" ref="G69" si="43">IF(G68="",+G66*G67,G66*G68)</f>
        <v>0</v>
      </c>
      <c r="H69" s="151">
        <f t="shared" ref="H69" si="44">IF(H68="",+H66*H67,H66*H68)</f>
        <v>0</v>
      </c>
      <c r="I69" s="152">
        <f>SUM(C69:H69)</f>
        <v>0</v>
      </c>
    </row>
    <row r="70" spans="1:15" hidden="1">
      <c r="A70" s="147"/>
      <c r="B70" s="164" t="s">
        <v>330</v>
      </c>
      <c r="C70" s="195"/>
      <c r="D70" s="195"/>
      <c r="E70" s="195"/>
      <c r="F70" s="195"/>
      <c r="G70" s="195"/>
      <c r="H70" s="195"/>
      <c r="I70" s="152">
        <f t="shared" ref="I70:I71" si="45">SUM(C70:H70)</f>
        <v>0</v>
      </c>
      <c r="N70" s="63">
        <f>IF(AND($G$7=1,$K$15="No",OR(AND(C69&gt;0,C70=""),AND(D69&gt;0,D70=""),AND(E69&gt;0,E70=""),AND(F69&gt;0,F70=""),AND(G69&gt;0,G70=""),AND(H69&gt;0,H70=""))),1,0)</f>
        <v>0</v>
      </c>
    </row>
    <row r="71" spans="1:15" hidden="1">
      <c r="A71" s="147"/>
      <c r="B71" s="147" t="s">
        <v>331</v>
      </c>
      <c r="C71" s="153">
        <f>+'PP04'!D$134</f>
        <v>0</v>
      </c>
      <c r="D71" s="153">
        <f>+'PP04'!E$134</f>
        <v>0</v>
      </c>
      <c r="E71" s="153">
        <f>+'PP04'!F$134</f>
        <v>0</v>
      </c>
      <c r="F71" s="153">
        <f>+'PP04'!G$134</f>
        <v>0</v>
      </c>
      <c r="G71" s="153">
        <f>+'PP04'!H$134</f>
        <v>0</v>
      </c>
      <c r="H71" s="153">
        <f>+'PP04'!I$134</f>
        <v>0</v>
      </c>
      <c r="I71" s="152">
        <f t="shared" si="45"/>
        <v>0</v>
      </c>
    </row>
    <row r="72" spans="1:15" hidden="1">
      <c r="A72" s="147"/>
      <c r="B72" s="147" t="s">
        <v>332</v>
      </c>
      <c r="C72" s="151">
        <f>ROUNDDOWN(IF(AND($G$7=1,C70&lt;&gt;"",C69&lt;&gt;0),MIN(+C66*C71,C70+C71-C67),IF($G$7=2,+C66*C71+IF(AND(C68&lt;&gt;"",C67&lt;&gt;0),(C68*C66-C67*C66),0),+C66*C71)),0)</f>
        <v>0</v>
      </c>
      <c r="D72" s="151">
        <f t="shared" ref="D72" si="46">ROUNDDOWN(IF(AND($G$7=1,D70&lt;&gt;"",D69&lt;&gt;0),MIN(+D66*D71,D70+D71-D67),IF($G$7=2,+D66*D71+IF(AND(D68&lt;&gt;"",D67&lt;&gt;0),(D68*D66-D67*D66),0),+D66*D71)),0)</f>
        <v>0</v>
      </c>
      <c r="E72" s="151">
        <f t="shared" ref="E72" si="47">ROUNDDOWN(IF(AND($G$7=1,E70&lt;&gt;"",E69&lt;&gt;0),MIN(+E66*E71,E70+E71-E67),IF($G$7=2,+E66*E71+IF(AND(E68&lt;&gt;"",E67&lt;&gt;0),(E68*E66-E67*E66),0),+E66*E71)),0)</f>
        <v>0</v>
      </c>
      <c r="F72" s="151">
        <f t="shared" ref="F72" si="48">ROUNDDOWN(IF(AND($G$7=1,F70&lt;&gt;"",F69&lt;&gt;0),MIN(+F66*F71,F70+F71-F67),IF($G$7=2,+F66*F71+IF(AND(F68&lt;&gt;"",F67&lt;&gt;0),(F68*F66-F67*F66),0),+F66*F71)),0)</f>
        <v>0</v>
      </c>
      <c r="G72" s="151">
        <f t="shared" ref="G72" si="49">ROUNDDOWN(IF(AND($G$7=1,G70&lt;&gt;"",G69&lt;&gt;0),MIN(+G66*G71,G70+G71-G67),IF($G$7=2,+G66*G71+IF(AND(G68&lt;&gt;"",G67&lt;&gt;0),(G68*G66-G67*G66),0),+G66*G71)),0)</f>
        <v>0</v>
      </c>
      <c r="H72" s="151">
        <f t="shared" ref="H72" si="50">ROUNDDOWN(IF(AND($G$7=1,H70&lt;&gt;"",H69&lt;&gt;0),MIN(+H66*H71,H70+H71-H67),IF($G$7=2,+H66*H71+IF(AND(H68&lt;&gt;"",H67&lt;&gt;0),(H68*H66-H67*H66),0),+H66*H71)),0)</f>
        <v>0</v>
      </c>
      <c r="I72" s="152">
        <f>SUM(C72:H72)</f>
        <v>0</v>
      </c>
    </row>
    <row r="73" spans="1:15" hidden="1">
      <c r="A73" s="147"/>
      <c r="B73" s="194" t="s">
        <v>333</v>
      </c>
      <c r="C73" s="195"/>
      <c r="D73" s="195"/>
      <c r="E73" s="195"/>
      <c r="F73" s="195"/>
      <c r="G73" s="195"/>
      <c r="H73" s="195"/>
      <c r="I73" s="152">
        <f t="shared" ref="I73" si="51">SUM(C73:H73)</f>
        <v>0</v>
      </c>
      <c r="N73" s="63">
        <f>IF(AND($K$18="No",OR(AND(C72&gt;0,C73=""),AND(D72&gt;0,D73=""),AND(E72&gt;0,E73=""),AND(F72&gt;0,F73=""),AND(G72&gt;0,G73=""),AND(H72&gt;0,H73=""))),1,0)</f>
        <v>0</v>
      </c>
      <c r="O73" s="63">
        <f>IF(OR(C73&gt;C71,D73&gt;D71,E73&gt;E71,F73&gt;F71,G73&gt;G71,H73&gt;H71),1,0)+IF(AND($G$7=2,OR(C73&lt;(C68*C66),D73&lt;(D68*D66),E73&lt;(E68*E66),F73&lt;(F68*F66),G73&lt;(G68*G66),H73&lt;(H68*H66))),1,0)+IF(AND($G$7=1,OR(AND(C73&lt;&gt;"",C73&lt;C70),AND(D73&lt;&gt;"",D73&lt;D70),AND(E73&lt;&gt;"",E73&lt;E70),AND(F73&lt;&gt;"",F73&lt;F70),AND(G73&lt;&gt;"",G73&lt;G70),AND(H73&lt;&gt;"",H73&lt;H70))),1,0)+IF(OR(C73&gt;C72,D73&gt;D72,E73&gt;E72,F73&gt;F72,G73&gt;G72,H73&gt;H72),1,0)</f>
        <v>0</v>
      </c>
    </row>
    <row r="74" spans="1:15" hidden="1">
      <c r="A74" s="168"/>
      <c r="B74" s="168" t="s">
        <v>67</v>
      </c>
      <c r="C74" s="169">
        <f t="shared" ref="C74:H74" si="52">IF(AND($K$18="Yes",C73=""),C72,C73)</f>
        <v>0</v>
      </c>
      <c r="D74" s="169">
        <f t="shared" si="52"/>
        <v>0</v>
      </c>
      <c r="E74" s="169">
        <f t="shared" si="52"/>
        <v>0</v>
      </c>
      <c r="F74" s="169">
        <f t="shared" si="52"/>
        <v>0</v>
      </c>
      <c r="G74" s="169">
        <f t="shared" si="52"/>
        <v>0</v>
      </c>
      <c r="H74" s="169">
        <f t="shared" si="52"/>
        <v>0</v>
      </c>
      <c r="I74" s="156">
        <f>SUM(C74:H74)</f>
        <v>0</v>
      </c>
    </row>
    <row r="75" spans="1:15" hidden="1">
      <c r="A75" s="165" t="str">
        <f>+'PP04'!$B$83</f>
        <v/>
      </c>
      <c r="C75" s="71"/>
      <c r="D75" s="71"/>
      <c r="E75" s="71"/>
      <c r="F75" s="71"/>
      <c r="G75" s="71"/>
      <c r="H75" s="71"/>
      <c r="I75" s="71"/>
    </row>
    <row r="76" spans="1:15" hidden="1">
      <c r="C76" s="165" t="str">
        <f>IF(SUM(N80:N85)&gt;0,"Complete missing amounts!",IF(O85&gt;0,"Grant on total costs cannot be higher than the budgeted grant and not lower than the grant on personnel costs!",""))</f>
        <v/>
      </c>
      <c r="D76" s="71"/>
      <c r="E76" s="71"/>
      <c r="F76" s="71"/>
      <c r="G76" s="71"/>
      <c r="H76" s="71"/>
      <c r="I76" s="71"/>
    </row>
    <row r="77" spans="1:15" hidden="1">
      <c r="A77" s="148" t="s">
        <v>359</v>
      </c>
      <c r="B77" s="148" t="str">
        <f>'PP05'!$D$9</f>
        <v/>
      </c>
      <c r="C77" s="160" t="s">
        <v>344</v>
      </c>
      <c r="D77" s="161" t="s">
        <v>345</v>
      </c>
      <c r="E77" s="161" t="s">
        <v>346</v>
      </c>
      <c r="F77" s="161" t="s">
        <v>347</v>
      </c>
      <c r="G77" s="161" t="s">
        <v>348</v>
      </c>
      <c r="H77" s="161" t="s">
        <v>349</v>
      </c>
      <c r="I77" s="162" t="s">
        <v>287</v>
      </c>
    </row>
    <row r="78" spans="1:15" hidden="1">
      <c r="A78" s="147"/>
      <c r="B78" s="147" t="s">
        <v>308</v>
      </c>
      <c r="C78" s="163">
        <f>+'PP05'!D$136</f>
        <v>0</v>
      </c>
      <c r="D78" s="163">
        <f>+'PP05'!E$136</f>
        <v>0</v>
      </c>
      <c r="E78" s="163">
        <f>+'PP05'!F$136</f>
        <v>0</v>
      </c>
      <c r="F78" s="163">
        <f>+'PP05'!G$136</f>
        <v>0</v>
      </c>
      <c r="G78" s="163">
        <f>+'PP05'!H$136</f>
        <v>0</v>
      </c>
      <c r="H78" s="163">
        <f>+'PP05'!I$136</f>
        <v>0</v>
      </c>
      <c r="I78" s="162"/>
    </row>
    <row r="79" spans="1:15" hidden="1">
      <c r="A79" s="147"/>
      <c r="B79" s="147" t="s">
        <v>327</v>
      </c>
      <c r="C79" s="153">
        <f>+'PP05'!D$130</f>
        <v>0</v>
      </c>
      <c r="D79" s="153">
        <f>+'PP05'!E$130</f>
        <v>0</v>
      </c>
      <c r="E79" s="153">
        <f>+'PP05'!F$130</f>
        <v>0</v>
      </c>
      <c r="F79" s="153">
        <f>+'PP05'!G$130</f>
        <v>0</v>
      </c>
      <c r="G79" s="153">
        <f>+'PP05'!H$130</f>
        <v>0</v>
      </c>
      <c r="H79" s="153">
        <f>+'PP05'!I$130</f>
        <v>0</v>
      </c>
      <c r="I79" s="152">
        <f>SUM(C79:H79)</f>
        <v>0</v>
      </c>
    </row>
    <row r="80" spans="1:15" hidden="1">
      <c r="A80" s="147"/>
      <c r="B80" s="147" t="s">
        <v>328</v>
      </c>
      <c r="C80" s="195"/>
      <c r="D80" s="195"/>
      <c r="E80" s="195"/>
      <c r="F80" s="195"/>
      <c r="G80" s="195"/>
      <c r="H80" s="195"/>
      <c r="I80" s="152">
        <f>SUM(C80:H80)</f>
        <v>0</v>
      </c>
      <c r="N80" s="63">
        <f>IF(AND($G$7=2,$K$13="No",OR(AND(C79&gt;0,C80=""),AND(D79&gt;0,D80=""),AND(E79&gt;0,E80=""),AND(F79&gt;0,F80=""),AND(G79&gt;0,G80=""),AND(H79&gt;0,H80=""))),1,0)</f>
        <v>0</v>
      </c>
    </row>
    <row r="81" spans="1:15" hidden="1">
      <c r="A81" s="184"/>
      <c r="B81" s="147" t="s">
        <v>329</v>
      </c>
      <c r="C81" s="151">
        <f>IF(C80="",+C78*C79,C78*C80)</f>
        <v>0</v>
      </c>
      <c r="D81" s="151">
        <f t="shared" ref="D81" si="53">IF(D80="",+D78*D79,D78*D80)</f>
        <v>0</v>
      </c>
      <c r="E81" s="151">
        <f t="shared" ref="E81" si="54">IF(E80="",+E78*E79,E78*E80)</f>
        <v>0</v>
      </c>
      <c r="F81" s="151">
        <f t="shared" ref="F81" si="55">IF(F80="",+F78*F79,F78*F80)</f>
        <v>0</v>
      </c>
      <c r="G81" s="151">
        <f t="shared" ref="G81" si="56">IF(G80="",+G78*G79,G78*G80)</f>
        <v>0</v>
      </c>
      <c r="H81" s="151">
        <f t="shared" ref="H81" si="57">IF(H80="",+H78*H79,H78*H80)</f>
        <v>0</v>
      </c>
      <c r="I81" s="152">
        <f>SUM(C81:H81)</f>
        <v>0</v>
      </c>
    </row>
    <row r="82" spans="1:15" hidden="1">
      <c r="A82" s="147"/>
      <c r="B82" s="164" t="s">
        <v>330</v>
      </c>
      <c r="C82" s="195"/>
      <c r="D82" s="195"/>
      <c r="E82" s="195"/>
      <c r="F82" s="195"/>
      <c r="G82" s="195"/>
      <c r="H82" s="195"/>
      <c r="I82" s="152">
        <f t="shared" ref="I82:I83" si="58">SUM(C82:H82)</f>
        <v>0</v>
      </c>
      <c r="N82" s="63">
        <f>IF(AND($G$7=1,$K$15="No",OR(AND(C81&gt;0,C82=""),AND(D81&gt;0,D82=""),AND(E81&gt;0,E82=""),AND(F81&gt;0,F82=""),AND(G81&gt;0,G82=""),AND(H81&gt;0,H82=""))),1,0)</f>
        <v>0</v>
      </c>
    </row>
    <row r="83" spans="1:15" hidden="1">
      <c r="A83" s="147"/>
      <c r="B83" s="147" t="s">
        <v>331</v>
      </c>
      <c r="C83" s="153">
        <f>+'PP05'!D$134</f>
        <v>0</v>
      </c>
      <c r="D83" s="153">
        <f>+'PP05'!E$134</f>
        <v>0</v>
      </c>
      <c r="E83" s="153">
        <f>+'PP05'!F$134</f>
        <v>0</v>
      </c>
      <c r="F83" s="153">
        <f>+'PP05'!G$134</f>
        <v>0</v>
      </c>
      <c r="G83" s="153">
        <f>+'PP05'!H$134</f>
        <v>0</v>
      </c>
      <c r="H83" s="153">
        <f>+'PP05'!I$134</f>
        <v>0</v>
      </c>
      <c r="I83" s="152">
        <f t="shared" si="58"/>
        <v>0</v>
      </c>
    </row>
    <row r="84" spans="1:15" hidden="1">
      <c r="A84" s="147"/>
      <c r="B84" s="147" t="s">
        <v>332</v>
      </c>
      <c r="C84" s="151">
        <f>ROUNDDOWN(IF(AND($G$7=1,C82&lt;&gt;"",C81&lt;&gt;0),MIN(+C78*C83,C82+C83-C79),IF($G$7=2,+C78*C83+IF(AND(C80&lt;&gt;"",C79&lt;&gt;0),(C80*C78-C79*C78),0),+C78*C83)),0)</f>
        <v>0</v>
      </c>
      <c r="D84" s="151">
        <f t="shared" ref="D84" si="59">ROUNDDOWN(IF(AND($G$7=1,D82&lt;&gt;"",D81&lt;&gt;0),MIN(+D78*D83,D82+D83-D79),IF($G$7=2,+D78*D83+IF(AND(D80&lt;&gt;"",D79&lt;&gt;0),(D80*D78-D79*D78),0),+D78*D83)),0)</f>
        <v>0</v>
      </c>
      <c r="E84" s="151">
        <f t="shared" ref="E84" si="60">ROUNDDOWN(IF(AND($G$7=1,E82&lt;&gt;"",E81&lt;&gt;0),MIN(+E78*E83,E82+E83-E79),IF($G$7=2,+E78*E83+IF(AND(E80&lt;&gt;"",E79&lt;&gt;0),(E80*E78-E79*E78),0),+E78*E83)),0)</f>
        <v>0</v>
      </c>
      <c r="F84" s="151">
        <f t="shared" ref="F84" si="61">ROUNDDOWN(IF(AND($G$7=1,F82&lt;&gt;"",F81&lt;&gt;0),MIN(+F78*F83,F82+F83-F79),IF($G$7=2,+F78*F83+IF(AND(F80&lt;&gt;"",F79&lt;&gt;0),(F80*F78-F79*F78),0),+F78*F83)),0)</f>
        <v>0</v>
      </c>
      <c r="G84" s="151">
        <f t="shared" ref="G84" si="62">ROUNDDOWN(IF(AND($G$7=1,G82&lt;&gt;"",G81&lt;&gt;0),MIN(+G78*G83,G82+G83-G79),IF($G$7=2,+G78*G83+IF(AND(G80&lt;&gt;"",G79&lt;&gt;0),(G80*G78-G79*G78),0),+G78*G83)),0)</f>
        <v>0</v>
      </c>
      <c r="H84" s="151">
        <f t="shared" ref="H84" si="63">ROUNDDOWN(IF(AND($G$7=1,H82&lt;&gt;"",H81&lt;&gt;0),MIN(+H78*H83,H82+H83-H79),IF($G$7=2,+H78*H83+IF(AND(H80&lt;&gt;"",H79&lt;&gt;0),(H80*H78-H79*H78),0),+H78*H83)),0)</f>
        <v>0</v>
      </c>
      <c r="I84" s="152">
        <f>SUM(C84:H84)</f>
        <v>0</v>
      </c>
    </row>
    <row r="85" spans="1:15" hidden="1">
      <c r="A85" s="147"/>
      <c r="B85" s="194" t="s">
        <v>333</v>
      </c>
      <c r="C85" s="195"/>
      <c r="D85" s="195"/>
      <c r="E85" s="195"/>
      <c r="F85" s="195"/>
      <c r="G85" s="195"/>
      <c r="H85" s="195"/>
      <c r="I85" s="152">
        <f t="shared" ref="I85" si="64">SUM(C85:H85)</f>
        <v>0</v>
      </c>
      <c r="N85" s="63">
        <f>IF(AND($K$18="No",OR(AND(C84&gt;0,C85=""),AND(D84&gt;0,D85=""),AND(E84&gt;0,E85=""),AND(F84&gt;0,F85=""),AND(G84&gt;0,G85=""),AND(H84&gt;0,H85=""))),1,0)</f>
        <v>0</v>
      </c>
      <c r="O85" s="63">
        <f>IF(OR(C85&gt;C83,D85&gt;D83,E85&gt;E83,F85&gt;F83,G85&gt;G83,H85&gt;H83),1,0)+IF(AND($G$7=2,OR(C85&lt;(C80*C78),D85&lt;(D80*D78),E85&lt;(E80*E78),F85&lt;(F80*F78),G85&lt;(G80*G78),H85&lt;(H80*H78))),1,0)+IF(AND($G$7=1,OR(AND(C85&lt;&gt;"",C85&lt;C82),AND(D85&lt;&gt;"",D85&lt;D82),AND(E85&lt;&gt;"",E85&lt;E82),AND(F85&lt;&gt;"",F85&lt;F82),AND(G85&lt;&gt;"",G85&lt;G82),AND(H85&lt;&gt;"",H85&lt;H82))),1,0)+IF(OR(C85&gt;C84,D85&gt;D84,E85&gt;E84,F85&gt;F84,G85&gt;G84,H85&gt;H84),1,0)</f>
        <v>0</v>
      </c>
    </row>
    <row r="86" spans="1:15" hidden="1">
      <c r="A86" s="168"/>
      <c r="B86" s="168" t="s">
        <v>67</v>
      </c>
      <c r="C86" s="169">
        <f t="shared" ref="C86:H86" si="65">IF(AND($K$18="Yes",C85=""),C84,C85)</f>
        <v>0</v>
      </c>
      <c r="D86" s="169">
        <f t="shared" si="65"/>
        <v>0</v>
      </c>
      <c r="E86" s="169">
        <f t="shared" si="65"/>
        <v>0</v>
      </c>
      <c r="F86" s="169">
        <f t="shared" si="65"/>
        <v>0</v>
      </c>
      <c r="G86" s="169">
        <f t="shared" si="65"/>
        <v>0</v>
      </c>
      <c r="H86" s="169">
        <f t="shared" si="65"/>
        <v>0</v>
      </c>
      <c r="I86" s="156">
        <f>SUM(C86:H86)</f>
        <v>0</v>
      </c>
    </row>
    <row r="87" spans="1:15" hidden="1">
      <c r="A87" s="165" t="str">
        <f>+'PP05'!$B$83</f>
        <v/>
      </c>
      <c r="C87" s="71"/>
      <c r="D87" s="71"/>
      <c r="E87" s="71"/>
      <c r="F87" s="71"/>
      <c r="G87" s="71"/>
      <c r="H87" s="71"/>
      <c r="I87" s="71"/>
    </row>
    <row r="88" spans="1:15" hidden="1">
      <c r="C88" s="165" t="str">
        <f>IF(SUM(N92:N97)&gt;0,"Complete missing amounts!",IF(O97&gt;0,"Grant on total costs cannot be higher than the budgeted grant and not lower than the grant on personnel costs!",""))</f>
        <v/>
      </c>
      <c r="D88" s="71"/>
      <c r="E88" s="71"/>
      <c r="F88" s="71"/>
      <c r="G88" s="71"/>
      <c r="H88" s="71"/>
      <c r="I88" s="71"/>
    </row>
    <row r="89" spans="1:15" hidden="1">
      <c r="A89" s="148" t="s">
        <v>360</v>
      </c>
      <c r="B89" s="148" t="str">
        <f>'PP06'!$D$9</f>
        <v/>
      </c>
      <c r="C89" s="160" t="s">
        <v>344</v>
      </c>
      <c r="D89" s="161" t="s">
        <v>345</v>
      </c>
      <c r="E89" s="161" t="s">
        <v>346</v>
      </c>
      <c r="F89" s="161" t="s">
        <v>347</v>
      </c>
      <c r="G89" s="161" t="s">
        <v>348</v>
      </c>
      <c r="H89" s="161" t="s">
        <v>349</v>
      </c>
      <c r="I89" s="162" t="s">
        <v>287</v>
      </c>
    </row>
    <row r="90" spans="1:15" hidden="1">
      <c r="A90" s="147"/>
      <c r="B90" s="147" t="s">
        <v>308</v>
      </c>
      <c r="C90" s="163">
        <f>+'PP06'!D$136</f>
        <v>0</v>
      </c>
      <c r="D90" s="163">
        <f>+'PP06'!E$136</f>
        <v>0</v>
      </c>
      <c r="E90" s="163">
        <f>+'PP06'!F$136</f>
        <v>0</v>
      </c>
      <c r="F90" s="163">
        <f>+'PP06'!G$136</f>
        <v>0</v>
      </c>
      <c r="G90" s="163">
        <f>+'PP06'!H$136</f>
        <v>0</v>
      </c>
      <c r="H90" s="163">
        <f>+'PP06'!I$136</f>
        <v>0</v>
      </c>
      <c r="I90" s="162"/>
    </row>
    <row r="91" spans="1:15" hidden="1">
      <c r="A91" s="147"/>
      <c r="B91" s="147" t="s">
        <v>327</v>
      </c>
      <c r="C91" s="153">
        <f>+'PP06'!D$130</f>
        <v>0</v>
      </c>
      <c r="D91" s="153">
        <f>+'PP06'!E$130</f>
        <v>0</v>
      </c>
      <c r="E91" s="153">
        <f>+'PP06'!F$130</f>
        <v>0</v>
      </c>
      <c r="F91" s="153">
        <f>+'PP06'!G$130</f>
        <v>0</v>
      </c>
      <c r="G91" s="153">
        <f>+'PP06'!H$130</f>
        <v>0</v>
      </c>
      <c r="H91" s="153">
        <f>+'PP06'!I$130</f>
        <v>0</v>
      </c>
      <c r="I91" s="152">
        <f>SUM(C91:H91)</f>
        <v>0</v>
      </c>
    </row>
    <row r="92" spans="1:15" hidden="1">
      <c r="A92" s="147"/>
      <c r="B92" s="147" t="s">
        <v>328</v>
      </c>
      <c r="C92" s="195"/>
      <c r="D92" s="195"/>
      <c r="E92" s="195"/>
      <c r="F92" s="195"/>
      <c r="G92" s="195"/>
      <c r="H92" s="195"/>
      <c r="I92" s="152">
        <f>SUM(C92:H92)</f>
        <v>0</v>
      </c>
      <c r="N92" s="63">
        <f>IF(AND($G$7=2,$K$13="No",OR(AND(C91&gt;0,C92=""),AND(D91&gt;0,D92=""),AND(E91&gt;0,E92=""),AND(F91&gt;0,F92=""),AND(G91&gt;0,G92=""),AND(H91&gt;0,H92=""))),1,0)</f>
        <v>0</v>
      </c>
    </row>
    <row r="93" spans="1:15" hidden="1">
      <c r="A93" s="184"/>
      <c r="B93" s="147" t="s">
        <v>329</v>
      </c>
      <c r="C93" s="151">
        <f>IF(C92="",+C90*C91,C90*C92)</f>
        <v>0</v>
      </c>
      <c r="D93" s="151">
        <f t="shared" ref="D93" si="66">IF(D92="",+D90*D91,D90*D92)</f>
        <v>0</v>
      </c>
      <c r="E93" s="151">
        <f t="shared" ref="E93" si="67">IF(E92="",+E90*E91,E90*E92)</f>
        <v>0</v>
      </c>
      <c r="F93" s="151">
        <f t="shared" ref="F93" si="68">IF(F92="",+F90*F91,F90*F92)</f>
        <v>0</v>
      </c>
      <c r="G93" s="151">
        <f t="shared" ref="G93" si="69">IF(G92="",+G90*G91,G90*G92)</f>
        <v>0</v>
      </c>
      <c r="H93" s="151">
        <f t="shared" ref="H93" si="70">IF(H92="",+H90*H91,H90*H92)</f>
        <v>0</v>
      </c>
      <c r="I93" s="152">
        <f>SUM(C93:H93)</f>
        <v>0</v>
      </c>
    </row>
    <row r="94" spans="1:15" hidden="1">
      <c r="A94" s="147"/>
      <c r="B94" s="164" t="s">
        <v>330</v>
      </c>
      <c r="C94" s="195"/>
      <c r="D94" s="195"/>
      <c r="E94" s="195"/>
      <c r="F94" s="195"/>
      <c r="G94" s="195"/>
      <c r="H94" s="195"/>
      <c r="I94" s="152">
        <f t="shared" ref="I94:I95" si="71">SUM(C94:H94)</f>
        <v>0</v>
      </c>
      <c r="N94" s="63">
        <f>IF(AND($G$7=1,$K$15="No",OR(AND(C93&gt;0,C94=""),AND(D93&gt;0,D94=""),AND(E93&gt;0,E94=""),AND(F93&gt;0,F94=""),AND(G93&gt;0,G94=""),AND(H93&gt;0,H94=""))),1,0)</f>
        <v>0</v>
      </c>
    </row>
    <row r="95" spans="1:15" hidden="1">
      <c r="A95" s="147"/>
      <c r="B95" s="147" t="s">
        <v>331</v>
      </c>
      <c r="C95" s="153">
        <f>+'PP06'!D$134</f>
        <v>0</v>
      </c>
      <c r="D95" s="153">
        <f>+'PP06'!E$134</f>
        <v>0</v>
      </c>
      <c r="E95" s="153">
        <f>+'PP06'!F$134</f>
        <v>0</v>
      </c>
      <c r="F95" s="153">
        <f>+'PP06'!G$134</f>
        <v>0</v>
      </c>
      <c r="G95" s="153">
        <f>+'PP06'!H$134</f>
        <v>0</v>
      </c>
      <c r="H95" s="153">
        <f>+'PP06'!I$134</f>
        <v>0</v>
      </c>
      <c r="I95" s="152">
        <f t="shared" si="71"/>
        <v>0</v>
      </c>
    </row>
    <row r="96" spans="1:15" hidden="1">
      <c r="A96" s="147"/>
      <c r="B96" s="147" t="s">
        <v>332</v>
      </c>
      <c r="C96" s="151">
        <f>ROUNDDOWN(IF(AND($G$7=1,C94&lt;&gt;"",C93&lt;&gt;0),MIN(+C90*C95,C94+C95-C91),IF($G$7=2,+C90*C95+IF(AND(C92&lt;&gt;"",C91&lt;&gt;0),(C92*C90-C91*C90),0),+C90*C95)),0)</f>
        <v>0</v>
      </c>
      <c r="D96" s="151">
        <f t="shared" ref="D96" si="72">ROUNDDOWN(IF(AND($G$7=1,D94&lt;&gt;"",D93&lt;&gt;0),MIN(+D90*D95,D94+D95-D91),IF($G$7=2,+D90*D95+IF(AND(D92&lt;&gt;"",D91&lt;&gt;0),(D92*D90-D91*D90),0),+D90*D95)),0)</f>
        <v>0</v>
      </c>
      <c r="E96" s="151">
        <f t="shared" ref="E96" si="73">ROUNDDOWN(IF(AND($G$7=1,E94&lt;&gt;"",E93&lt;&gt;0),MIN(+E90*E95,E94+E95-E91),IF($G$7=2,+E90*E95+IF(AND(E92&lt;&gt;"",E91&lt;&gt;0),(E92*E90-E91*E90),0),+E90*E95)),0)</f>
        <v>0</v>
      </c>
      <c r="F96" s="151">
        <f t="shared" ref="F96" si="74">ROUNDDOWN(IF(AND($G$7=1,F94&lt;&gt;"",F93&lt;&gt;0),MIN(+F90*F95,F94+F95-F91),IF($G$7=2,+F90*F95+IF(AND(F92&lt;&gt;"",F91&lt;&gt;0),(F92*F90-F91*F90),0),+F90*F95)),0)</f>
        <v>0</v>
      </c>
      <c r="G96" s="151">
        <f t="shared" ref="G96" si="75">ROUNDDOWN(IF(AND($G$7=1,G94&lt;&gt;"",G93&lt;&gt;0),MIN(+G90*G95,G94+G95-G91),IF($G$7=2,+G90*G95+IF(AND(G92&lt;&gt;"",G91&lt;&gt;0),(G92*G90-G91*G90),0),+G90*G95)),0)</f>
        <v>0</v>
      </c>
      <c r="H96" s="151">
        <f t="shared" ref="H96" si="76">ROUNDDOWN(IF(AND($G$7=1,H94&lt;&gt;"",H93&lt;&gt;0),MIN(+H90*H95,H94+H95-H91),IF($G$7=2,+H90*H95+IF(AND(H92&lt;&gt;"",H91&lt;&gt;0),(H92*H90-H91*H90),0),+H90*H95)),0)</f>
        <v>0</v>
      </c>
      <c r="I96" s="152">
        <f>SUM(C96:H96)</f>
        <v>0</v>
      </c>
    </row>
    <row r="97" spans="1:15" hidden="1">
      <c r="A97" s="147"/>
      <c r="B97" s="194" t="s">
        <v>333</v>
      </c>
      <c r="C97" s="195"/>
      <c r="D97" s="195"/>
      <c r="E97" s="195"/>
      <c r="F97" s="195"/>
      <c r="G97" s="195"/>
      <c r="H97" s="195"/>
      <c r="I97" s="152">
        <f t="shared" ref="I97" si="77">SUM(C97:H97)</f>
        <v>0</v>
      </c>
      <c r="N97" s="63">
        <f>IF(AND($K$18="No",OR(AND(C96&gt;0,C97=""),AND(D96&gt;0,D97=""),AND(E96&gt;0,E97=""),AND(F96&gt;0,F97=""),AND(G96&gt;0,G97=""),AND(H96&gt;0,H97=""))),1,0)</f>
        <v>0</v>
      </c>
      <c r="O97" s="63">
        <f>IF(OR(C97&gt;C95,D97&gt;D95,E97&gt;E95,F97&gt;F95,G97&gt;G95,H97&gt;H95),1,0)+IF(AND($G$7=2,OR(C97&lt;(C92*C90),D97&lt;(D92*D90),E97&lt;(E92*E90),F97&lt;(F92*F90),G97&lt;(G92*G90),H97&lt;(H92*H90))),1,0)+IF(AND($G$7=1,OR(AND(C97&lt;&gt;"",C97&lt;C94),AND(D97&lt;&gt;"",D97&lt;D94),AND(E97&lt;&gt;"",E97&lt;E94),AND(F97&lt;&gt;"",F97&lt;F94),AND(G97&lt;&gt;"",G97&lt;G94),AND(H97&lt;&gt;"",H97&lt;H94))),1,0)+IF(OR(C97&gt;C96,D97&gt;D96,E97&gt;E96,F97&gt;F96,G97&gt;G96,H97&gt;H96),1,0)</f>
        <v>0</v>
      </c>
    </row>
    <row r="98" spans="1:15" hidden="1">
      <c r="A98" s="168"/>
      <c r="B98" s="168" t="s">
        <v>67</v>
      </c>
      <c r="C98" s="169">
        <f t="shared" ref="C98:H98" si="78">IF(AND($K$18="Yes",C97=""),C96,C97)</f>
        <v>0</v>
      </c>
      <c r="D98" s="169">
        <f t="shared" si="78"/>
        <v>0</v>
      </c>
      <c r="E98" s="169">
        <f t="shared" si="78"/>
        <v>0</v>
      </c>
      <c r="F98" s="169">
        <f t="shared" si="78"/>
        <v>0</v>
      </c>
      <c r="G98" s="169">
        <f t="shared" si="78"/>
        <v>0</v>
      </c>
      <c r="H98" s="169">
        <f t="shared" si="78"/>
        <v>0</v>
      </c>
      <c r="I98" s="156">
        <f>SUM(C98:H98)</f>
        <v>0</v>
      </c>
    </row>
    <row r="99" spans="1:15" hidden="1">
      <c r="A99" s="165" t="str">
        <f>+'PP06'!$B$83</f>
        <v/>
      </c>
      <c r="C99" s="71"/>
      <c r="D99" s="71"/>
      <c r="E99" s="71"/>
      <c r="F99" s="71"/>
      <c r="G99" s="71"/>
      <c r="H99" s="71"/>
      <c r="I99" s="71"/>
    </row>
    <row r="100" spans="1:15" hidden="1">
      <c r="C100" s="165" t="str">
        <f>IF(SUM(N104:N109)&gt;0,"Complete missing amounts!",IF(O109&gt;0,"Grant on total costs cannot be higher than the budgeted grant and not lower than the grant on personnel costs!",""))</f>
        <v/>
      </c>
      <c r="D100" s="71"/>
      <c r="E100" s="71"/>
      <c r="F100" s="71"/>
      <c r="G100" s="71"/>
      <c r="H100" s="71"/>
      <c r="I100" s="71"/>
    </row>
    <row r="101" spans="1:15" hidden="1">
      <c r="A101" s="148" t="s">
        <v>361</v>
      </c>
      <c r="B101" s="148" t="str">
        <f>'PP07'!$D$9</f>
        <v/>
      </c>
      <c r="C101" s="160" t="s">
        <v>344</v>
      </c>
      <c r="D101" s="161" t="s">
        <v>345</v>
      </c>
      <c r="E101" s="161" t="s">
        <v>346</v>
      </c>
      <c r="F101" s="161" t="s">
        <v>347</v>
      </c>
      <c r="G101" s="161" t="s">
        <v>348</v>
      </c>
      <c r="H101" s="161" t="s">
        <v>349</v>
      </c>
      <c r="I101" s="162" t="s">
        <v>287</v>
      </c>
    </row>
    <row r="102" spans="1:15" hidden="1">
      <c r="A102" s="147"/>
      <c r="B102" s="147" t="s">
        <v>308</v>
      </c>
      <c r="C102" s="163">
        <f>+'PP07'!D$136</f>
        <v>0</v>
      </c>
      <c r="D102" s="163">
        <f>+'PP07'!E$136</f>
        <v>0</v>
      </c>
      <c r="E102" s="163">
        <f>+'PP07'!F$136</f>
        <v>0</v>
      </c>
      <c r="F102" s="163">
        <f>+'PP07'!G$136</f>
        <v>0</v>
      </c>
      <c r="G102" s="163">
        <f>+'PP07'!H$136</f>
        <v>0</v>
      </c>
      <c r="H102" s="163">
        <f>+'PP07'!I$136</f>
        <v>0</v>
      </c>
      <c r="I102" s="162"/>
    </row>
    <row r="103" spans="1:15" hidden="1">
      <c r="A103" s="147"/>
      <c r="B103" s="147" t="s">
        <v>327</v>
      </c>
      <c r="C103" s="153">
        <f>+'PP07'!D$130</f>
        <v>0</v>
      </c>
      <c r="D103" s="153">
        <f>+'PP07'!E$130</f>
        <v>0</v>
      </c>
      <c r="E103" s="153">
        <f>+'PP07'!F$130</f>
        <v>0</v>
      </c>
      <c r="F103" s="153">
        <f>+'PP07'!G$130</f>
        <v>0</v>
      </c>
      <c r="G103" s="153">
        <f>+'PP07'!H$130</f>
        <v>0</v>
      </c>
      <c r="H103" s="153">
        <f>+'PP07'!I$130</f>
        <v>0</v>
      </c>
      <c r="I103" s="152">
        <f>SUM(C103:H103)</f>
        <v>0</v>
      </c>
    </row>
    <row r="104" spans="1:15" hidden="1">
      <c r="A104" s="147"/>
      <c r="B104" s="147" t="s">
        <v>328</v>
      </c>
      <c r="C104" s="195"/>
      <c r="D104" s="195"/>
      <c r="E104" s="195"/>
      <c r="F104" s="195"/>
      <c r="G104" s="195"/>
      <c r="H104" s="195"/>
      <c r="I104" s="152">
        <f>SUM(C104:H104)</f>
        <v>0</v>
      </c>
      <c r="N104" s="63">
        <f>IF(AND($G$7=2,$K$13="No",OR(AND(C103&gt;0,C104=""),AND(D103&gt;0,D104=""),AND(E103&gt;0,E104=""),AND(F103&gt;0,F104=""),AND(G103&gt;0,G104=""),AND(H103&gt;0,H104=""))),1,0)</f>
        <v>0</v>
      </c>
    </row>
    <row r="105" spans="1:15" hidden="1">
      <c r="A105" s="184"/>
      <c r="B105" s="147" t="s">
        <v>329</v>
      </c>
      <c r="C105" s="151">
        <f>IF(C104="",+C102*C103,C102*C104)</f>
        <v>0</v>
      </c>
      <c r="D105" s="151">
        <f t="shared" ref="D105" si="79">IF(D104="",+D102*D103,D102*D104)</f>
        <v>0</v>
      </c>
      <c r="E105" s="151">
        <f t="shared" ref="E105" si="80">IF(E104="",+E102*E103,E102*E104)</f>
        <v>0</v>
      </c>
      <c r="F105" s="151">
        <f t="shared" ref="F105" si="81">IF(F104="",+F102*F103,F102*F104)</f>
        <v>0</v>
      </c>
      <c r="G105" s="151">
        <f t="shared" ref="G105" si="82">IF(G104="",+G102*G103,G102*G104)</f>
        <v>0</v>
      </c>
      <c r="H105" s="151">
        <f t="shared" ref="H105" si="83">IF(H104="",+H102*H103,H102*H104)</f>
        <v>0</v>
      </c>
      <c r="I105" s="152">
        <f>SUM(C105:H105)</f>
        <v>0</v>
      </c>
    </row>
    <row r="106" spans="1:15" hidden="1">
      <c r="A106" s="147"/>
      <c r="B106" s="164" t="s">
        <v>330</v>
      </c>
      <c r="C106" s="195"/>
      <c r="D106" s="195"/>
      <c r="E106" s="195"/>
      <c r="F106" s="195"/>
      <c r="G106" s="195"/>
      <c r="H106" s="195"/>
      <c r="I106" s="152">
        <f t="shared" ref="I106:I107" si="84">SUM(C106:H106)</f>
        <v>0</v>
      </c>
      <c r="N106" s="63">
        <f>IF(AND($G$7=1,$K$15="No",OR(AND(C105&gt;0,C106=""),AND(D105&gt;0,D106=""),AND(E105&gt;0,E106=""),AND(F105&gt;0,F106=""),AND(G105&gt;0,G106=""),AND(H105&gt;0,H106=""))),1,0)</f>
        <v>0</v>
      </c>
    </row>
    <row r="107" spans="1:15" hidden="1">
      <c r="A107" s="147"/>
      <c r="B107" s="147" t="s">
        <v>331</v>
      </c>
      <c r="C107" s="153">
        <f>+'PP07'!D$134</f>
        <v>0</v>
      </c>
      <c r="D107" s="153">
        <f>+'PP07'!E$134</f>
        <v>0</v>
      </c>
      <c r="E107" s="153">
        <f>+'PP07'!F$134</f>
        <v>0</v>
      </c>
      <c r="F107" s="153">
        <f>+'PP07'!G$134</f>
        <v>0</v>
      </c>
      <c r="G107" s="153">
        <f>+'PP07'!H$134</f>
        <v>0</v>
      </c>
      <c r="H107" s="153">
        <f>+'PP07'!I$134</f>
        <v>0</v>
      </c>
      <c r="I107" s="152">
        <f t="shared" si="84"/>
        <v>0</v>
      </c>
    </row>
    <row r="108" spans="1:15" hidden="1">
      <c r="A108" s="147"/>
      <c r="B108" s="147" t="s">
        <v>332</v>
      </c>
      <c r="C108" s="151">
        <f>ROUNDDOWN(IF(AND($G$7=1,C106&lt;&gt;"",C105&lt;&gt;0),MIN(+C102*C107,C106+C107-C103),IF($G$7=2,+C102*C107+IF(AND(C104&lt;&gt;"",C103&lt;&gt;0),(C104*C102-C103*C102),0),+C102*C107)),0)</f>
        <v>0</v>
      </c>
      <c r="D108" s="151">
        <f t="shared" ref="D108" si="85">ROUNDDOWN(IF(AND($G$7=1,D106&lt;&gt;"",D105&lt;&gt;0),MIN(+D102*D107,D106+D107-D103),IF($G$7=2,+D102*D107+IF(AND(D104&lt;&gt;"",D103&lt;&gt;0),(D104*D102-D103*D102),0),+D102*D107)),0)</f>
        <v>0</v>
      </c>
      <c r="E108" s="151">
        <f t="shared" ref="E108" si="86">ROUNDDOWN(IF(AND($G$7=1,E106&lt;&gt;"",E105&lt;&gt;0),MIN(+E102*E107,E106+E107-E103),IF($G$7=2,+E102*E107+IF(AND(E104&lt;&gt;"",E103&lt;&gt;0),(E104*E102-E103*E102),0),+E102*E107)),0)</f>
        <v>0</v>
      </c>
      <c r="F108" s="151">
        <f t="shared" ref="F108" si="87">ROUNDDOWN(IF(AND($G$7=1,F106&lt;&gt;"",F105&lt;&gt;0),MIN(+F102*F107,F106+F107-F103),IF($G$7=2,+F102*F107+IF(AND(F104&lt;&gt;"",F103&lt;&gt;0),(F104*F102-F103*F102),0),+F102*F107)),0)</f>
        <v>0</v>
      </c>
      <c r="G108" s="151">
        <f t="shared" ref="G108" si="88">ROUNDDOWN(IF(AND($G$7=1,G106&lt;&gt;"",G105&lt;&gt;0),MIN(+G102*G107,G106+G107-G103),IF($G$7=2,+G102*G107+IF(AND(G104&lt;&gt;"",G103&lt;&gt;0),(G104*G102-G103*G102),0),+G102*G107)),0)</f>
        <v>0</v>
      </c>
      <c r="H108" s="151">
        <f t="shared" ref="H108" si="89">ROUNDDOWN(IF(AND($G$7=1,H106&lt;&gt;"",H105&lt;&gt;0),MIN(+H102*H107,H106+H107-H103),IF($G$7=2,+H102*H107+IF(AND(H104&lt;&gt;"",H103&lt;&gt;0),(H104*H102-H103*H102),0),+H102*H107)),0)</f>
        <v>0</v>
      </c>
      <c r="I108" s="152">
        <f>SUM(C108:H108)</f>
        <v>0</v>
      </c>
    </row>
    <row r="109" spans="1:15" hidden="1">
      <c r="A109" s="147"/>
      <c r="B109" s="194" t="s">
        <v>333</v>
      </c>
      <c r="C109" s="195"/>
      <c r="D109" s="195"/>
      <c r="E109" s="195"/>
      <c r="F109" s="195"/>
      <c r="G109" s="195"/>
      <c r="H109" s="195"/>
      <c r="I109" s="152">
        <f t="shared" ref="I109" si="90">SUM(C109:H109)</f>
        <v>0</v>
      </c>
      <c r="N109" s="63">
        <f>IF(AND($K$18="No",OR(AND(C108&gt;0,C109=""),AND(D108&gt;0,D109=""),AND(E108&gt;0,E109=""),AND(F108&gt;0,F109=""),AND(G108&gt;0,G109=""),AND(H108&gt;0,H109=""))),1,0)</f>
        <v>0</v>
      </c>
      <c r="O109" s="63">
        <f>IF(OR(C109&gt;C107,D109&gt;D107,E109&gt;E107,F109&gt;F107,G109&gt;G107,H109&gt;H107),1,0)+IF(AND($G$7=2,OR(C109&lt;(C104*C102),D109&lt;(D104*D102),E109&lt;(E104*E102),F109&lt;(F104*F102),G109&lt;(G104*G102),H109&lt;(H104*H102))),1,0)+IF(AND($G$7=1,OR(AND(C109&lt;&gt;"",C109&lt;C106),AND(D109&lt;&gt;"",D109&lt;D106),AND(E109&lt;&gt;"",E109&lt;E106),AND(F109&lt;&gt;"",F109&lt;F106),AND(G109&lt;&gt;"",G109&lt;G106),AND(H109&lt;&gt;"",H109&lt;H106))),1,0)+IF(OR(C109&gt;C108,D109&gt;D108,E109&gt;E108,F109&gt;F108,G109&gt;G108,H109&gt;H108),1,0)</f>
        <v>0</v>
      </c>
    </row>
    <row r="110" spans="1:15" hidden="1">
      <c r="A110" s="168"/>
      <c r="B110" s="168" t="s">
        <v>67</v>
      </c>
      <c r="C110" s="169">
        <f t="shared" ref="C110:H110" si="91">IF(AND($K$18="Yes",C109=""),C108,C109)</f>
        <v>0</v>
      </c>
      <c r="D110" s="169">
        <f t="shared" si="91"/>
        <v>0</v>
      </c>
      <c r="E110" s="169">
        <f t="shared" si="91"/>
        <v>0</v>
      </c>
      <c r="F110" s="169">
        <f t="shared" si="91"/>
        <v>0</v>
      </c>
      <c r="G110" s="169">
        <f t="shared" si="91"/>
        <v>0</v>
      </c>
      <c r="H110" s="169">
        <f t="shared" si="91"/>
        <v>0</v>
      </c>
      <c r="I110" s="156">
        <f>SUM(C110:H110)</f>
        <v>0</v>
      </c>
    </row>
    <row r="111" spans="1:15" hidden="1">
      <c r="A111" s="165" t="str">
        <f>+'PP07'!$B$83</f>
        <v/>
      </c>
      <c r="C111" s="71"/>
      <c r="D111" s="71"/>
      <c r="E111" s="71"/>
      <c r="F111" s="71"/>
      <c r="G111" s="71"/>
      <c r="H111" s="71"/>
      <c r="I111" s="71"/>
    </row>
    <row r="112" spans="1:15" hidden="1">
      <c r="C112" s="165" t="str">
        <f>IF(SUM(N116:N121)&gt;0,"Complete missing amounts!",IF(O121&gt;0,"Grant on total costs cannot be higher than the budgeted grant and not lower than the grant on personnel costs!",""))</f>
        <v/>
      </c>
      <c r="D112" s="71"/>
      <c r="E112" s="71"/>
      <c r="F112" s="71"/>
      <c r="G112" s="71"/>
      <c r="H112" s="71"/>
      <c r="I112" s="71"/>
    </row>
    <row r="113" spans="1:15" hidden="1">
      <c r="A113" s="148" t="s">
        <v>362</v>
      </c>
      <c r="B113" s="148" t="str">
        <f>'PP08'!$D$9</f>
        <v/>
      </c>
      <c r="C113" s="160" t="s">
        <v>344</v>
      </c>
      <c r="D113" s="161" t="s">
        <v>345</v>
      </c>
      <c r="E113" s="161" t="s">
        <v>346</v>
      </c>
      <c r="F113" s="161" t="s">
        <v>347</v>
      </c>
      <c r="G113" s="161" t="s">
        <v>348</v>
      </c>
      <c r="H113" s="161" t="s">
        <v>349</v>
      </c>
      <c r="I113" s="162" t="s">
        <v>287</v>
      </c>
    </row>
    <row r="114" spans="1:15" hidden="1">
      <c r="A114" s="147"/>
      <c r="B114" s="147" t="s">
        <v>308</v>
      </c>
      <c r="C114" s="163">
        <f>+'PP08'!D$136</f>
        <v>0</v>
      </c>
      <c r="D114" s="163">
        <f>+'PP08'!E$136</f>
        <v>0</v>
      </c>
      <c r="E114" s="163">
        <f>+'PP08'!F$136</f>
        <v>0</v>
      </c>
      <c r="F114" s="163">
        <f>+'PP08'!G$136</f>
        <v>0</v>
      </c>
      <c r="G114" s="163">
        <f>+'PP08'!H$136</f>
        <v>0</v>
      </c>
      <c r="H114" s="163">
        <f>+'PP08'!I$136</f>
        <v>0</v>
      </c>
      <c r="I114" s="162"/>
    </row>
    <row r="115" spans="1:15" hidden="1">
      <c r="A115" s="147"/>
      <c r="B115" s="147" t="s">
        <v>327</v>
      </c>
      <c r="C115" s="153">
        <f>+'PP08'!D$130</f>
        <v>0</v>
      </c>
      <c r="D115" s="153">
        <f>+'PP08'!E$130</f>
        <v>0</v>
      </c>
      <c r="E115" s="153">
        <f>+'PP08'!F$130</f>
        <v>0</v>
      </c>
      <c r="F115" s="153">
        <f>+'PP08'!G$130</f>
        <v>0</v>
      </c>
      <c r="G115" s="153">
        <f>+'PP08'!H$130</f>
        <v>0</v>
      </c>
      <c r="H115" s="153">
        <f>+'PP08'!I$130</f>
        <v>0</v>
      </c>
      <c r="I115" s="152">
        <f>SUM(C115:H115)</f>
        <v>0</v>
      </c>
    </row>
    <row r="116" spans="1:15" hidden="1">
      <c r="A116" s="147"/>
      <c r="B116" s="147" t="s">
        <v>328</v>
      </c>
      <c r="C116" s="195"/>
      <c r="D116" s="195"/>
      <c r="E116" s="195"/>
      <c r="F116" s="195"/>
      <c r="G116" s="195"/>
      <c r="H116" s="195"/>
      <c r="I116" s="152">
        <f>SUM(C116:H116)</f>
        <v>0</v>
      </c>
      <c r="N116" s="63">
        <f>IF(AND($G$7=2,$K$13="No",OR(AND(C115&gt;0,C116=""),AND(D115&gt;0,D116=""),AND(E115&gt;0,E116=""),AND(F115&gt;0,F116=""),AND(G115&gt;0,G116=""),AND(H115&gt;0,H116=""))),1,0)</f>
        <v>0</v>
      </c>
    </row>
    <row r="117" spans="1:15" hidden="1">
      <c r="A117" s="184"/>
      <c r="B117" s="147" t="s">
        <v>329</v>
      </c>
      <c r="C117" s="151">
        <f>IF(C116="",+C114*C115,C114*C116)</f>
        <v>0</v>
      </c>
      <c r="D117" s="151">
        <f t="shared" ref="D117" si="92">IF(D116="",+D114*D115,D114*D116)</f>
        <v>0</v>
      </c>
      <c r="E117" s="151">
        <f t="shared" ref="E117" si="93">IF(E116="",+E114*E115,E114*E116)</f>
        <v>0</v>
      </c>
      <c r="F117" s="151">
        <f t="shared" ref="F117" si="94">IF(F116="",+F114*F115,F114*F116)</f>
        <v>0</v>
      </c>
      <c r="G117" s="151">
        <f t="shared" ref="G117" si="95">IF(G116="",+G114*G115,G114*G116)</f>
        <v>0</v>
      </c>
      <c r="H117" s="151">
        <f t="shared" ref="H117" si="96">IF(H116="",+H114*H115,H114*H116)</f>
        <v>0</v>
      </c>
      <c r="I117" s="152">
        <f>SUM(C117:H117)</f>
        <v>0</v>
      </c>
    </row>
    <row r="118" spans="1:15" hidden="1">
      <c r="A118" s="147"/>
      <c r="B118" s="164" t="s">
        <v>330</v>
      </c>
      <c r="C118" s="195"/>
      <c r="D118" s="195"/>
      <c r="E118" s="195"/>
      <c r="F118" s="195"/>
      <c r="G118" s="195"/>
      <c r="H118" s="195"/>
      <c r="I118" s="152">
        <f t="shared" ref="I118:I119" si="97">SUM(C118:H118)</f>
        <v>0</v>
      </c>
      <c r="N118" s="63">
        <f>IF(AND($G$7=1,$K$15="No",OR(AND(C117&gt;0,C118=""),AND(D117&gt;0,D118=""),AND(E117&gt;0,E118=""),AND(F117&gt;0,F118=""),AND(G117&gt;0,G118=""),AND(H117&gt;0,H118=""))),1,0)</f>
        <v>0</v>
      </c>
    </row>
    <row r="119" spans="1:15" hidden="1">
      <c r="A119" s="147"/>
      <c r="B119" s="147" t="s">
        <v>331</v>
      </c>
      <c r="C119" s="153">
        <f>+'PP08'!D$134</f>
        <v>0</v>
      </c>
      <c r="D119" s="153">
        <f>+'PP08'!E$134</f>
        <v>0</v>
      </c>
      <c r="E119" s="153">
        <f>+'PP08'!F$134</f>
        <v>0</v>
      </c>
      <c r="F119" s="153">
        <f>+'PP08'!G$134</f>
        <v>0</v>
      </c>
      <c r="G119" s="153">
        <f>+'PP08'!H$134</f>
        <v>0</v>
      </c>
      <c r="H119" s="153">
        <f>+'PP08'!I$134</f>
        <v>0</v>
      </c>
      <c r="I119" s="152">
        <f t="shared" si="97"/>
        <v>0</v>
      </c>
    </row>
    <row r="120" spans="1:15" hidden="1">
      <c r="A120" s="147"/>
      <c r="B120" s="147" t="s">
        <v>332</v>
      </c>
      <c r="C120" s="151">
        <f>ROUNDDOWN(IF(AND($G$7=1,C118&lt;&gt;"",C117&lt;&gt;0),MIN(+C114*C119,C118+C119-C115),IF($G$7=2,+C114*C119+IF(AND(C116&lt;&gt;"",C115&lt;&gt;0),(C116*C114-C115*C114),0),+C114*C119)),0)</f>
        <v>0</v>
      </c>
      <c r="D120" s="151">
        <f t="shared" ref="D120" si="98">ROUNDDOWN(IF(AND($G$7=1,D118&lt;&gt;"",D117&lt;&gt;0),MIN(+D114*D119,D118+D119-D115),IF($G$7=2,+D114*D119+IF(AND(D116&lt;&gt;"",D115&lt;&gt;0),(D116*D114-D115*D114),0),+D114*D119)),0)</f>
        <v>0</v>
      </c>
      <c r="E120" s="151">
        <f t="shared" ref="E120" si="99">ROUNDDOWN(IF(AND($G$7=1,E118&lt;&gt;"",E117&lt;&gt;0),MIN(+E114*E119,E118+E119-E115),IF($G$7=2,+E114*E119+IF(AND(E116&lt;&gt;"",E115&lt;&gt;0),(E116*E114-E115*E114),0),+E114*E119)),0)</f>
        <v>0</v>
      </c>
      <c r="F120" s="151">
        <f t="shared" ref="F120" si="100">ROUNDDOWN(IF(AND($G$7=1,F118&lt;&gt;"",F117&lt;&gt;0),MIN(+F114*F119,F118+F119-F115),IF($G$7=2,+F114*F119+IF(AND(F116&lt;&gt;"",F115&lt;&gt;0),(F116*F114-F115*F114),0),+F114*F119)),0)</f>
        <v>0</v>
      </c>
      <c r="G120" s="151">
        <f t="shared" ref="G120" si="101">ROUNDDOWN(IF(AND($G$7=1,G118&lt;&gt;"",G117&lt;&gt;0),MIN(+G114*G119,G118+G119-G115),IF($G$7=2,+G114*G119+IF(AND(G116&lt;&gt;"",G115&lt;&gt;0),(G116*G114-G115*G114),0),+G114*G119)),0)</f>
        <v>0</v>
      </c>
      <c r="H120" s="151">
        <f t="shared" ref="H120" si="102">ROUNDDOWN(IF(AND($G$7=1,H118&lt;&gt;"",H117&lt;&gt;0),MIN(+H114*H119,H118+H119-H115),IF($G$7=2,+H114*H119+IF(AND(H116&lt;&gt;"",H115&lt;&gt;0),(H116*H114-H115*H114),0),+H114*H119)),0)</f>
        <v>0</v>
      </c>
      <c r="I120" s="152">
        <f>SUM(C120:H120)</f>
        <v>0</v>
      </c>
    </row>
    <row r="121" spans="1:15" hidden="1">
      <c r="A121" s="147"/>
      <c r="B121" s="194" t="s">
        <v>333</v>
      </c>
      <c r="C121" s="195"/>
      <c r="D121" s="195"/>
      <c r="E121" s="195"/>
      <c r="F121" s="195"/>
      <c r="G121" s="195"/>
      <c r="H121" s="195"/>
      <c r="I121" s="152">
        <f t="shared" ref="I121" si="103">SUM(C121:H121)</f>
        <v>0</v>
      </c>
      <c r="N121" s="63">
        <f>IF(AND($K$18="No",OR(AND(C120&gt;0,C121=""),AND(D120&gt;0,D121=""),AND(E120&gt;0,E121=""),AND(F120&gt;0,F121=""),AND(G120&gt;0,G121=""),AND(H120&gt;0,H121=""))),1,0)</f>
        <v>0</v>
      </c>
      <c r="O121" s="63">
        <f>IF(OR(C121&gt;C119,D121&gt;D119,E121&gt;E119,F121&gt;F119,G121&gt;G119,H121&gt;H119),1,0)+IF(AND($G$7=2,OR(C121&lt;(C116*C114),D121&lt;(D116*D114),E121&lt;(E116*E114),F121&lt;(F116*F114),G121&lt;(G116*G114),H121&lt;(H116*H114))),1,0)+IF(AND($G$7=1,OR(AND(C121&lt;&gt;"",C121&lt;C118),AND(D121&lt;&gt;"",D121&lt;D118),AND(E121&lt;&gt;"",E121&lt;E118),AND(F121&lt;&gt;"",F121&lt;F118),AND(G121&lt;&gt;"",G121&lt;G118),AND(H121&lt;&gt;"",H121&lt;H118))),1,0)+IF(OR(C121&gt;C120,D121&gt;D120,E121&gt;E120,F121&gt;F120,G121&gt;G120,H121&gt;H120),1,0)</f>
        <v>0</v>
      </c>
    </row>
    <row r="122" spans="1:15" hidden="1">
      <c r="A122" s="168"/>
      <c r="B122" s="168" t="s">
        <v>67</v>
      </c>
      <c r="C122" s="169">
        <f t="shared" ref="C122:H122" si="104">IF(AND($K$18="Yes",C121=""),C120,C121)</f>
        <v>0</v>
      </c>
      <c r="D122" s="169">
        <f t="shared" si="104"/>
        <v>0</v>
      </c>
      <c r="E122" s="169">
        <f t="shared" si="104"/>
        <v>0</v>
      </c>
      <c r="F122" s="169">
        <f t="shared" si="104"/>
        <v>0</v>
      </c>
      <c r="G122" s="169">
        <f t="shared" si="104"/>
        <v>0</v>
      </c>
      <c r="H122" s="169">
        <f t="shared" si="104"/>
        <v>0</v>
      </c>
      <c r="I122" s="156">
        <f>SUM(C122:H122)</f>
        <v>0</v>
      </c>
    </row>
    <row r="123" spans="1:15" hidden="1">
      <c r="A123" s="165" t="str">
        <f>+'PP08'!$B$83</f>
        <v/>
      </c>
      <c r="C123" s="71"/>
      <c r="D123" s="71"/>
      <c r="E123" s="71"/>
      <c r="F123" s="71"/>
      <c r="G123" s="71"/>
      <c r="H123" s="71"/>
      <c r="I123" s="71"/>
    </row>
    <row r="124" spans="1:15" hidden="1">
      <c r="C124" s="165" t="str">
        <f>IF(SUM(N128:N133)&gt;0,"Complete missing amounts!",IF(O133&gt;0,"Grant on total costs cannot be higher than the budgeted grant and not lower than the grant on personnel costs!",""))</f>
        <v/>
      </c>
      <c r="D124" s="71"/>
      <c r="E124" s="71"/>
      <c r="F124" s="71"/>
      <c r="G124" s="71"/>
      <c r="H124" s="71"/>
      <c r="I124" s="71"/>
    </row>
    <row r="125" spans="1:15" hidden="1">
      <c r="A125" s="148" t="s">
        <v>363</v>
      </c>
      <c r="B125" s="148" t="str">
        <f>'PP09'!$D$9</f>
        <v/>
      </c>
      <c r="C125" s="160" t="s">
        <v>344</v>
      </c>
      <c r="D125" s="161" t="s">
        <v>345</v>
      </c>
      <c r="E125" s="161" t="s">
        <v>346</v>
      </c>
      <c r="F125" s="161" t="s">
        <v>347</v>
      </c>
      <c r="G125" s="161" t="s">
        <v>348</v>
      </c>
      <c r="H125" s="161" t="s">
        <v>349</v>
      </c>
      <c r="I125" s="162" t="s">
        <v>287</v>
      </c>
    </row>
    <row r="126" spans="1:15" hidden="1">
      <c r="A126" s="147"/>
      <c r="B126" s="147" t="s">
        <v>308</v>
      </c>
      <c r="C126" s="163">
        <f>+'PP09'!D$136</f>
        <v>0</v>
      </c>
      <c r="D126" s="163">
        <f>+'PP09'!E$136</f>
        <v>0</v>
      </c>
      <c r="E126" s="163">
        <f>+'PP09'!F$136</f>
        <v>0</v>
      </c>
      <c r="F126" s="163">
        <f>+'PP09'!G$136</f>
        <v>0</v>
      </c>
      <c r="G126" s="163">
        <f>+'PP09'!H$136</f>
        <v>0</v>
      </c>
      <c r="H126" s="163">
        <f>+'PP09'!I$136</f>
        <v>0</v>
      </c>
      <c r="I126" s="162"/>
    </row>
    <row r="127" spans="1:15" hidden="1">
      <c r="A127" s="147"/>
      <c r="B127" s="147" t="s">
        <v>327</v>
      </c>
      <c r="C127" s="153">
        <f>+'PP09'!D$130</f>
        <v>0</v>
      </c>
      <c r="D127" s="153">
        <f>+'PP09'!E$130</f>
        <v>0</v>
      </c>
      <c r="E127" s="153">
        <f>+'PP09'!F$130</f>
        <v>0</v>
      </c>
      <c r="F127" s="153">
        <f>+'PP09'!G$130</f>
        <v>0</v>
      </c>
      <c r="G127" s="153">
        <f>+'PP09'!H$130</f>
        <v>0</v>
      </c>
      <c r="H127" s="153">
        <f>+'PP09'!I$130</f>
        <v>0</v>
      </c>
      <c r="I127" s="152">
        <f>SUM(C127:H127)</f>
        <v>0</v>
      </c>
    </row>
    <row r="128" spans="1:15" hidden="1">
      <c r="A128" s="147"/>
      <c r="B128" s="147" t="s">
        <v>328</v>
      </c>
      <c r="C128" s="195"/>
      <c r="D128" s="195"/>
      <c r="E128" s="195"/>
      <c r="F128" s="195"/>
      <c r="G128" s="195"/>
      <c r="H128" s="195"/>
      <c r="I128" s="152">
        <f>SUM(C128:H128)</f>
        <v>0</v>
      </c>
      <c r="N128" s="63">
        <f>IF(AND($G$7=2,$K$13="No",OR(AND(C127&gt;0,C128=""),AND(D127&gt;0,D128=""),AND(E127&gt;0,E128=""),AND(F127&gt;0,F128=""),AND(G127&gt;0,G128=""),AND(H127&gt;0,H128=""))),1,0)</f>
        <v>0</v>
      </c>
    </row>
    <row r="129" spans="1:15" hidden="1">
      <c r="A129" s="184"/>
      <c r="B129" s="147" t="s">
        <v>329</v>
      </c>
      <c r="C129" s="151">
        <f>IF(C128="",+C126*C127,C126*C128)</f>
        <v>0</v>
      </c>
      <c r="D129" s="151">
        <f t="shared" ref="D129" si="105">IF(D128="",+D126*D127,D126*D128)</f>
        <v>0</v>
      </c>
      <c r="E129" s="151">
        <f t="shared" ref="E129" si="106">IF(E128="",+E126*E127,E126*E128)</f>
        <v>0</v>
      </c>
      <c r="F129" s="151">
        <f t="shared" ref="F129" si="107">IF(F128="",+F126*F127,F126*F128)</f>
        <v>0</v>
      </c>
      <c r="G129" s="151">
        <f t="shared" ref="G129" si="108">IF(G128="",+G126*G127,G126*G128)</f>
        <v>0</v>
      </c>
      <c r="H129" s="151">
        <f t="shared" ref="H129" si="109">IF(H128="",+H126*H127,H126*H128)</f>
        <v>0</v>
      </c>
      <c r="I129" s="152">
        <f>SUM(C129:H129)</f>
        <v>0</v>
      </c>
    </row>
    <row r="130" spans="1:15" hidden="1">
      <c r="A130" s="147"/>
      <c r="B130" s="164" t="s">
        <v>330</v>
      </c>
      <c r="C130" s="195"/>
      <c r="D130" s="195"/>
      <c r="E130" s="195"/>
      <c r="F130" s="195"/>
      <c r="G130" s="195"/>
      <c r="H130" s="195"/>
      <c r="I130" s="152">
        <f t="shared" ref="I130:I131" si="110">SUM(C130:H130)</f>
        <v>0</v>
      </c>
      <c r="N130" s="63">
        <f>IF(AND($G$7=1,$K$15="No",OR(AND(C129&gt;0,C130=""),AND(D129&gt;0,D130=""),AND(E129&gt;0,E130=""),AND(F129&gt;0,F130=""),AND(G129&gt;0,G130=""),AND(H129&gt;0,H130=""))),1,0)</f>
        <v>0</v>
      </c>
    </row>
    <row r="131" spans="1:15" hidden="1">
      <c r="A131" s="147"/>
      <c r="B131" s="147" t="s">
        <v>331</v>
      </c>
      <c r="C131" s="153">
        <f>+'PP09'!D$134</f>
        <v>0</v>
      </c>
      <c r="D131" s="153">
        <f>+'PP09'!E$134</f>
        <v>0</v>
      </c>
      <c r="E131" s="153">
        <f>+'PP09'!F$134</f>
        <v>0</v>
      </c>
      <c r="F131" s="153">
        <f>+'PP09'!G$134</f>
        <v>0</v>
      </c>
      <c r="G131" s="153">
        <f>+'PP09'!H$134</f>
        <v>0</v>
      </c>
      <c r="H131" s="153">
        <f>+'PP09'!I$134</f>
        <v>0</v>
      </c>
      <c r="I131" s="152">
        <f t="shared" si="110"/>
        <v>0</v>
      </c>
    </row>
    <row r="132" spans="1:15" hidden="1">
      <c r="A132" s="147"/>
      <c r="B132" s="147" t="s">
        <v>332</v>
      </c>
      <c r="C132" s="151">
        <f>ROUNDDOWN(IF(AND($G$7=1,C130&lt;&gt;"",C129&lt;&gt;0),MIN(+C126*C131,C130+C131-C127),IF($G$7=2,+C126*C131+IF(AND(C128&lt;&gt;"",C127&lt;&gt;0),(C128*C126-C127*C126),0),+C126*C131)),0)</f>
        <v>0</v>
      </c>
      <c r="D132" s="151">
        <f t="shared" ref="D132" si="111">ROUNDDOWN(IF(AND($G$7=1,D130&lt;&gt;"",D129&lt;&gt;0),MIN(+D126*D131,D130+D131-D127),IF($G$7=2,+D126*D131+IF(AND(D128&lt;&gt;"",D127&lt;&gt;0),(D128*D126-D127*D126),0),+D126*D131)),0)</f>
        <v>0</v>
      </c>
      <c r="E132" s="151">
        <f t="shared" ref="E132" si="112">ROUNDDOWN(IF(AND($G$7=1,E130&lt;&gt;"",E129&lt;&gt;0),MIN(+E126*E131,E130+E131-E127),IF($G$7=2,+E126*E131+IF(AND(E128&lt;&gt;"",E127&lt;&gt;0),(E128*E126-E127*E126),0),+E126*E131)),0)</f>
        <v>0</v>
      </c>
      <c r="F132" s="151">
        <f t="shared" ref="F132" si="113">ROUNDDOWN(IF(AND($G$7=1,F130&lt;&gt;"",F129&lt;&gt;0),MIN(+F126*F131,F130+F131-F127),IF($G$7=2,+F126*F131+IF(AND(F128&lt;&gt;"",F127&lt;&gt;0),(F128*F126-F127*F126),0),+F126*F131)),0)</f>
        <v>0</v>
      </c>
      <c r="G132" s="151">
        <f t="shared" ref="G132" si="114">ROUNDDOWN(IF(AND($G$7=1,G130&lt;&gt;"",G129&lt;&gt;0),MIN(+G126*G131,G130+G131-G127),IF($G$7=2,+G126*G131+IF(AND(G128&lt;&gt;"",G127&lt;&gt;0),(G128*G126-G127*G126),0),+G126*G131)),0)</f>
        <v>0</v>
      </c>
      <c r="H132" s="151">
        <f t="shared" ref="H132" si="115">ROUNDDOWN(IF(AND($G$7=1,H130&lt;&gt;"",H129&lt;&gt;0),MIN(+H126*H131,H130+H131-H127),IF($G$7=2,+H126*H131+IF(AND(H128&lt;&gt;"",H127&lt;&gt;0),(H128*H126-H127*H126),0),+H126*H131)),0)</f>
        <v>0</v>
      </c>
      <c r="I132" s="152">
        <f>SUM(C132:H132)</f>
        <v>0</v>
      </c>
    </row>
    <row r="133" spans="1:15" hidden="1">
      <c r="A133" s="147"/>
      <c r="B133" s="194" t="s">
        <v>333</v>
      </c>
      <c r="C133" s="195"/>
      <c r="D133" s="195"/>
      <c r="E133" s="195"/>
      <c r="F133" s="195"/>
      <c r="G133" s="195"/>
      <c r="H133" s="195"/>
      <c r="I133" s="152">
        <f t="shared" ref="I133" si="116">SUM(C133:H133)</f>
        <v>0</v>
      </c>
      <c r="N133" s="63">
        <f>IF(AND($K$18="No",OR(AND(C132&gt;0,C133=""),AND(D132&gt;0,D133=""),AND(E132&gt;0,E133=""),AND(F132&gt;0,F133=""),AND(G132&gt;0,G133=""),AND(H132&gt;0,H133=""))),1,0)</f>
        <v>0</v>
      </c>
      <c r="O133" s="63">
        <f>IF(OR(C133&gt;C131,D133&gt;D131,E133&gt;E131,F133&gt;F131,G133&gt;G131,H133&gt;H131),1,0)+IF(AND($G$7=2,OR(C133&lt;(C128*C126),D133&lt;(D128*D126),E133&lt;(E128*E126),F133&lt;(F128*F126),G133&lt;(G128*G126),H133&lt;(H128*H126))),1,0)+IF(AND($G$7=1,OR(AND(C133&lt;&gt;"",C133&lt;C130),AND(D133&lt;&gt;"",D133&lt;D130),AND(E133&lt;&gt;"",E133&lt;E130),AND(F133&lt;&gt;"",F133&lt;F130),AND(G133&lt;&gt;"",G133&lt;G130),AND(H133&lt;&gt;"",H133&lt;H130))),1,0)+IF(OR(C133&gt;C132,D133&gt;D132,E133&gt;E132,F133&gt;F132,G133&gt;G132,H133&gt;H132),1,0)</f>
        <v>0</v>
      </c>
    </row>
    <row r="134" spans="1:15" hidden="1">
      <c r="A134" s="168"/>
      <c r="B134" s="168" t="s">
        <v>67</v>
      </c>
      <c r="C134" s="169">
        <f t="shared" ref="C134:H134" si="117">IF(AND($K$18="Yes",C133=""),C132,C133)</f>
        <v>0</v>
      </c>
      <c r="D134" s="169">
        <f t="shared" si="117"/>
        <v>0</v>
      </c>
      <c r="E134" s="169">
        <f t="shared" si="117"/>
        <v>0</v>
      </c>
      <c r="F134" s="169">
        <f t="shared" si="117"/>
        <v>0</v>
      </c>
      <c r="G134" s="169">
        <f t="shared" si="117"/>
        <v>0</v>
      </c>
      <c r="H134" s="169">
        <f t="shared" si="117"/>
        <v>0</v>
      </c>
      <c r="I134" s="156">
        <f>SUM(C134:H134)</f>
        <v>0</v>
      </c>
    </row>
    <row r="135" spans="1:15" hidden="1">
      <c r="A135" s="165" t="str">
        <f>+'PP09'!$B$83</f>
        <v/>
      </c>
      <c r="C135" s="71"/>
      <c r="D135" s="71"/>
      <c r="E135" s="71"/>
      <c r="F135" s="71"/>
      <c r="G135" s="71"/>
      <c r="H135" s="71"/>
      <c r="I135" s="71"/>
    </row>
    <row r="136" spans="1:15" hidden="1">
      <c r="C136" s="165" t="str">
        <f>IF(SUM(N140:N145)&gt;0,"Complete missing amounts!",IF(O145&gt;0,"Grant on total costs cannot be higher than the budgeted grant and not lower than the grant on personnel costs!",""))</f>
        <v/>
      </c>
      <c r="D136" s="71"/>
      <c r="E136" s="71"/>
      <c r="F136" s="71"/>
      <c r="G136" s="71"/>
      <c r="H136" s="71"/>
      <c r="I136" s="71"/>
    </row>
    <row r="137" spans="1:15" hidden="1">
      <c r="A137" s="148" t="s">
        <v>364</v>
      </c>
      <c r="B137" s="148" t="str">
        <f>'PP10'!$D$9</f>
        <v/>
      </c>
      <c r="C137" s="160" t="s">
        <v>344</v>
      </c>
      <c r="D137" s="161" t="s">
        <v>345</v>
      </c>
      <c r="E137" s="161" t="s">
        <v>346</v>
      </c>
      <c r="F137" s="161" t="s">
        <v>347</v>
      </c>
      <c r="G137" s="161" t="s">
        <v>348</v>
      </c>
      <c r="H137" s="161" t="s">
        <v>349</v>
      </c>
      <c r="I137" s="162" t="s">
        <v>287</v>
      </c>
    </row>
    <row r="138" spans="1:15" hidden="1">
      <c r="A138" s="147"/>
      <c r="B138" s="147" t="s">
        <v>308</v>
      </c>
      <c r="C138" s="163">
        <f>+'PP10'!D$136</f>
        <v>0</v>
      </c>
      <c r="D138" s="163">
        <f>+'PP10'!E$136</f>
        <v>0</v>
      </c>
      <c r="E138" s="163">
        <f>+'PP10'!F$136</f>
        <v>0</v>
      </c>
      <c r="F138" s="163">
        <f>+'PP10'!G$136</f>
        <v>0</v>
      </c>
      <c r="G138" s="163">
        <f>+'PP10'!H$136</f>
        <v>0</v>
      </c>
      <c r="H138" s="163">
        <f>+'PP10'!I$136</f>
        <v>0</v>
      </c>
      <c r="I138" s="162"/>
    </row>
    <row r="139" spans="1:15" hidden="1">
      <c r="A139" s="147"/>
      <c r="B139" s="147" t="s">
        <v>327</v>
      </c>
      <c r="C139" s="153">
        <f>+'PP10'!D$130</f>
        <v>0</v>
      </c>
      <c r="D139" s="153">
        <f>+'PP10'!E$130</f>
        <v>0</v>
      </c>
      <c r="E139" s="153">
        <f>+'PP10'!F$130</f>
        <v>0</v>
      </c>
      <c r="F139" s="153">
        <f>+'PP10'!G$130</f>
        <v>0</v>
      </c>
      <c r="G139" s="153">
        <f>+'PP10'!H$130</f>
        <v>0</v>
      </c>
      <c r="H139" s="153">
        <f>+'PP10'!I$130</f>
        <v>0</v>
      </c>
      <c r="I139" s="152">
        <f>SUM(C139:H139)</f>
        <v>0</v>
      </c>
    </row>
    <row r="140" spans="1:15" hidden="1">
      <c r="A140" s="147"/>
      <c r="B140" s="147" t="s">
        <v>328</v>
      </c>
      <c r="C140" s="195"/>
      <c r="D140" s="195"/>
      <c r="E140" s="195"/>
      <c r="F140" s="195"/>
      <c r="G140" s="195"/>
      <c r="H140" s="195"/>
      <c r="I140" s="152">
        <f>SUM(C140:H140)</f>
        <v>0</v>
      </c>
      <c r="N140" s="63">
        <f>IF(AND($G$7=2,$K$13="No",OR(AND(C139&gt;0,C140=""),AND(D139&gt;0,D140=""),AND(E139&gt;0,E140=""),AND(F139&gt;0,F140=""),AND(G139&gt;0,G140=""),AND(H139&gt;0,H140=""))),1,0)</f>
        <v>0</v>
      </c>
    </row>
    <row r="141" spans="1:15" hidden="1">
      <c r="A141" s="184"/>
      <c r="B141" s="147" t="s">
        <v>329</v>
      </c>
      <c r="C141" s="151">
        <f>IF(C140="",+C138*C139,C138*C140)</f>
        <v>0</v>
      </c>
      <c r="D141" s="151">
        <f t="shared" ref="D141" si="118">IF(D140="",+D138*D139,D138*D140)</f>
        <v>0</v>
      </c>
      <c r="E141" s="151">
        <f t="shared" ref="E141" si="119">IF(E140="",+E138*E139,E138*E140)</f>
        <v>0</v>
      </c>
      <c r="F141" s="151">
        <f t="shared" ref="F141" si="120">IF(F140="",+F138*F139,F138*F140)</f>
        <v>0</v>
      </c>
      <c r="G141" s="151">
        <f t="shared" ref="G141" si="121">IF(G140="",+G138*G139,G138*G140)</f>
        <v>0</v>
      </c>
      <c r="H141" s="151">
        <f t="shared" ref="H141" si="122">IF(H140="",+H138*H139,H138*H140)</f>
        <v>0</v>
      </c>
      <c r="I141" s="152">
        <f>SUM(C141:H141)</f>
        <v>0</v>
      </c>
    </row>
    <row r="142" spans="1:15" hidden="1">
      <c r="A142" s="147"/>
      <c r="B142" s="164" t="s">
        <v>330</v>
      </c>
      <c r="C142" s="195"/>
      <c r="D142" s="195"/>
      <c r="E142" s="195"/>
      <c r="F142" s="195"/>
      <c r="G142" s="195"/>
      <c r="H142" s="195"/>
      <c r="I142" s="152">
        <f t="shared" ref="I142:I143" si="123">SUM(C142:H142)</f>
        <v>0</v>
      </c>
      <c r="N142" s="63">
        <f>IF(AND($G$7=1,$K$15="No",OR(AND(C141&gt;0,C142=""),AND(D141&gt;0,D142=""),AND(E141&gt;0,E142=""),AND(F141&gt;0,F142=""),AND(G141&gt;0,G142=""),AND(H141&gt;0,H142=""))),1,0)</f>
        <v>0</v>
      </c>
    </row>
    <row r="143" spans="1:15" hidden="1">
      <c r="A143" s="147"/>
      <c r="B143" s="147" t="s">
        <v>331</v>
      </c>
      <c r="C143" s="153">
        <f>+'PP10'!D$134</f>
        <v>0</v>
      </c>
      <c r="D143" s="153">
        <f>+'PP10'!E$134</f>
        <v>0</v>
      </c>
      <c r="E143" s="153">
        <f>+'PP10'!F$134</f>
        <v>0</v>
      </c>
      <c r="F143" s="153">
        <f>+'PP10'!G$134</f>
        <v>0</v>
      </c>
      <c r="G143" s="153">
        <f>+'PP10'!H$134</f>
        <v>0</v>
      </c>
      <c r="H143" s="153">
        <f>+'PP10'!I$134</f>
        <v>0</v>
      </c>
      <c r="I143" s="152">
        <f t="shared" si="123"/>
        <v>0</v>
      </c>
    </row>
    <row r="144" spans="1:15" hidden="1">
      <c r="A144" s="147"/>
      <c r="B144" s="147" t="s">
        <v>332</v>
      </c>
      <c r="C144" s="151">
        <f>ROUNDDOWN(IF(AND($G$7=1,C142&lt;&gt;"",C141&lt;&gt;0),MIN(+C138*C143,C142+C143-C139),IF($G$7=2,+C138*C143+IF(AND(C140&lt;&gt;"",C139&lt;&gt;0),(C140*C138-C139*C138),0),+C138*C143)),0)</f>
        <v>0</v>
      </c>
      <c r="D144" s="151">
        <f t="shared" ref="D144" si="124">ROUNDDOWN(IF(AND($G$7=1,D142&lt;&gt;"",D141&lt;&gt;0),MIN(+D138*D143,D142+D143-D139),IF($G$7=2,+D138*D143+IF(AND(D140&lt;&gt;"",D139&lt;&gt;0),(D140*D138-D139*D138),0),+D138*D143)),0)</f>
        <v>0</v>
      </c>
      <c r="E144" s="151">
        <f t="shared" ref="E144" si="125">ROUNDDOWN(IF(AND($G$7=1,E142&lt;&gt;"",E141&lt;&gt;0),MIN(+E138*E143,E142+E143-E139),IF($G$7=2,+E138*E143+IF(AND(E140&lt;&gt;"",E139&lt;&gt;0),(E140*E138-E139*E138),0),+E138*E143)),0)</f>
        <v>0</v>
      </c>
      <c r="F144" s="151">
        <f t="shared" ref="F144" si="126">ROUNDDOWN(IF(AND($G$7=1,F142&lt;&gt;"",F141&lt;&gt;0),MIN(+F138*F143,F142+F143-F139),IF($G$7=2,+F138*F143+IF(AND(F140&lt;&gt;"",F139&lt;&gt;0),(F140*F138-F139*F138),0),+F138*F143)),0)</f>
        <v>0</v>
      </c>
      <c r="G144" s="151">
        <f t="shared" ref="G144" si="127">ROUNDDOWN(IF(AND($G$7=1,G142&lt;&gt;"",G141&lt;&gt;0),MIN(+G138*G143,G142+G143-G139),IF($G$7=2,+G138*G143+IF(AND(G140&lt;&gt;"",G139&lt;&gt;0),(G140*G138-G139*G138),0),+G138*G143)),0)</f>
        <v>0</v>
      </c>
      <c r="H144" s="151">
        <f t="shared" ref="H144" si="128">ROUNDDOWN(IF(AND($G$7=1,H142&lt;&gt;"",H141&lt;&gt;0),MIN(+H138*H143,H142+H143-H139),IF($G$7=2,+H138*H143+IF(AND(H140&lt;&gt;"",H139&lt;&gt;0),(H140*H138-H139*H138),0),+H138*H143)),0)</f>
        <v>0</v>
      </c>
      <c r="I144" s="152">
        <f>SUM(C144:H144)</f>
        <v>0</v>
      </c>
    </row>
    <row r="145" spans="1:15" hidden="1">
      <c r="A145" s="147"/>
      <c r="B145" s="194" t="s">
        <v>333</v>
      </c>
      <c r="C145" s="195"/>
      <c r="D145" s="195"/>
      <c r="E145" s="195"/>
      <c r="F145" s="195"/>
      <c r="G145" s="195"/>
      <c r="H145" s="195"/>
      <c r="I145" s="152">
        <f t="shared" ref="I145" si="129">SUM(C145:H145)</f>
        <v>0</v>
      </c>
      <c r="N145" s="63">
        <f>IF(AND($K$18="No",OR(AND(C144&gt;0,C145=""),AND(D144&gt;0,D145=""),AND(E144&gt;0,E145=""),AND(F144&gt;0,F145=""),AND(G144&gt;0,G145=""),AND(H144&gt;0,H145=""))),1,0)</f>
        <v>0</v>
      </c>
      <c r="O145" s="63">
        <f>IF(OR(C145&gt;C143,D145&gt;D143,E145&gt;E143,F145&gt;F143,G145&gt;G143,H145&gt;H143),1,0)+IF(AND($G$7=2,OR(C145&lt;(C140*C138),D145&lt;(D140*D138),E145&lt;(E140*E138),F145&lt;(F140*F138),G145&lt;(G140*G138),H145&lt;(H140*H138))),1,0)+IF(AND($G$7=1,OR(AND(C145&lt;&gt;"",C145&lt;C142),AND(D145&lt;&gt;"",D145&lt;D142),AND(E145&lt;&gt;"",E145&lt;E142),AND(F145&lt;&gt;"",F145&lt;F142),AND(G145&lt;&gt;"",G145&lt;G142),AND(H145&lt;&gt;"",H145&lt;H142))),1,0)+IF(OR(C145&gt;C144,D145&gt;D144,E145&gt;E144,F145&gt;F144,G145&gt;G144,H145&gt;H144),1,0)</f>
        <v>0</v>
      </c>
    </row>
    <row r="146" spans="1:15" hidden="1">
      <c r="A146" s="168"/>
      <c r="B146" s="168" t="s">
        <v>67</v>
      </c>
      <c r="C146" s="169">
        <f t="shared" ref="C146:H146" si="130">IF(AND($K$18="Yes",C145=""),C144,C145)</f>
        <v>0</v>
      </c>
      <c r="D146" s="169">
        <f t="shared" si="130"/>
        <v>0</v>
      </c>
      <c r="E146" s="169">
        <f t="shared" si="130"/>
        <v>0</v>
      </c>
      <c r="F146" s="169">
        <f t="shared" si="130"/>
        <v>0</v>
      </c>
      <c r="G146" s="169">
        <f t="shared" si="130"/>
        <v>0</v>
      </c>
      <c r="H146" s="169">
        <f t="shared" si="130"/>
        <v>0</v>
      </c>
      <c r="I146" s="156">
        <f>SUM(C146:H146)</f>
        <v>0</v>
      </c>
    </row>
    <row r="147" spans="1:15">
      <c r="A147" s="165" t="str">
        <f>+'PP10'!$B$83</f>
        <v/>
      </c>
      <c r="C147" s="71"/>
      <c r="D147" s="71"/>
      <c r="E147" s="71"/>
      <c r="F147" s="71"/>
      <c r="G147" s="71"/>
      <c r="H147" s="71"/>
      <c r="I147" s="71"/>
    </row>
    <row r="148" spans="1:15">
      <c r="C148" s="165" t="str">
        <f>IF(SUM(N152:N157)&gt;0,"Complete missing amounts!",IF(O157&gt;0,"Grant on total costs cannot be higher than the budgeted grant and not lower than the grant on personnel costs!",""))</f>
        <v/>
      </c>
      <c r="D148" s="71"/>
      <c r="E148" s="71"/>
      <c r="F148" s="71"/>
      <c r="G148" s="71"/>
      <c r="H148" s="71"/>
      <c r="I148" s="71"/>
    </row>
    <row r="149" spans="1:15">
      <c r="A149" s="148" t="s">
        <v>287</v>
      </c>
      <c r="B149" s="148"/>
      <c r="C149" s="160" t="s">
        <v>344</v>
      </c>
      <c r="D149" s="161" t="s">
        <v>345</v>
      </c>
      <c r="E149" s="161" t="s">
        <v>346</v>
      </c>
      <c r="F149" s="161" t="s">
        <v>347</v>
      </c>
      <c r="G149" s="161" t="s">
        <v>348</v>
      </c>
      <c r="H149" s="161" t="s">
        <v>349</v>
      </c>
      <c r="I149" s="162" t="s">
        <v>287</v>
      </c>
    </row>
    <row r="150" spans="1:15">
      <c r="A150" s="147"/>
      <c r="B150" s="147" t="s">
        <v>327</v>
      </c>
      <c r="C150" s="153">
        <f t="shared" ref="C150:H157" si="131">+C31+C43+C55+C67+C79+C91+C103+C115+C127+C139</f>
        <v>0</v>
      </c>
      <c r="D150" s="153">
        <f t="shared" si="131"/>
        <v>0</v>
      </c>
      <c r="E150" s="153">
        <f t="shared" si="131"/>
        <v>0</v>
      </c>
      <c r="F150" s="153">
        <f t="shared" si="131"/>
        <v>0</v>
      </c>
      <c r="G150" s="153">
        <f t="shared" si="131"/>
        <v>0</v>
      </c>
      <c r="H150" s="153">
        <f t="shared" si="131"/>
        <v>0</v>
      </c>
      <c r="I150" s="152">
        <f>SUM(C150:H150)</f>
        <v>0</v>
      </c>
    </row>
    <row r="151" spans="1:15">
      <c r="A151" s="147"/>
      <c r="B151" s="147" t="s">
        <v>328</v>
      </c>
      <c r="C151" s="153">
        <f>IFERROR(+C32+C44+C56+C68+C80+C92+C104+C116+C128+C140,"")</f>
        <v>0</v>
      </c>
      <c r="D151" s="153">
        <f t="shared" ref="D151:H151" si="132">IFERROR(+D32+D44+D56+D68+D80+D92+D104+D116+D128+D140,"")</f>
        <v>0</v>
      </c>
      <c r="E151" s="153">
        <f t="shared" si="132"/>
        <v>0</v>
      </c>
      <c r="F151" s="153">
        <f t="shared" si="132"/>
        <v>0</v>
      </c>
      <c r="G151" s="153">
        <f t="shared" si="132"/>
        <v>0</v>
      </c>
      <c r="H151" s="153">
        <f t="shared" si="132"/>
        <v>0</v>
      </c>
      <c r="I151" s="152">
        <f>SUM(C151:H151)</f>
        <v>0</v>
      </c>
    </row>
    <row r="152" spans="1:15">
      <c r="A152" s="184"/>
      <c r="B152" s="147" t="s">
        <v>329</v>
      </c>
      <c r="C152" s="151">
        <f t="shared" si="131"/>
        <v>0</v>
      </c>
      <c r="D152" s="151">
        <f t="shared" si="131"/>
        <v>0</v>
      </c>
      <c r="E152" s="151">
        <f t="shared" si="131"/>
        <v>0</v>
      </c>
      <c r="F152" s="151">
        <f t="shared" si="131"/>
        <v>0</v>
      </c>
      <c r="G152" s="151">
        <f t="shared" si="131"/>
        <v>0</v>
      </c>
      <c r="H152" s="151">
        <f t="shared" si="131"/>
        <v>0</v>
      </c>
      <c r="I152" s="152">
        <f>SUM(C152:H152)</f>
        <v>0</v>
      </c>
    </row>
    <row r="153" spans="1:15">
      <c r="A153" s="147"/>
      <c r="B153" s="147" t="s">
        <v>330</v>
      </c>
      <c r="C153" s="151">
        <f t="shared" si="131"/>
        <v>0</v>
      </c>
      <c r="D153" s="151">
        <f t="shared" si="131"/>
        <v>0</v>
      </c>
      <c r="E153" s="151">
        <f t="shared" si="131"/>
        <v>0</v>
      </c>
      <c r="F153" s="151">
        <f t="shared" si="131"/>
        <v>0</v>
      </c>
      <c r="G153" s="151">
        <f t="shared" si="131"/>
        <v>0</v>
      </c>
      <c r="H153" s="151">
        <f t="shared" si="131"/>
        <v>0</v>
      </c>
      <c r="I153" s="152">
        <f t="shared" ref="I153:I154" si="133">SUM(C153:H153)</f>
        <v>0</v>
      </c>
      <c r="J153" s="76"/>
    </row>
    <row r="154" spans="1:15">
      <c r="A154" s="147"/>
      <c r="B154" s="147" t="s">
        <v>331</v>
      </c>
      <c r="C154" s="153">
        <f t="shared" si="131"/>
        <v>0</v>
      </c>
      <c r="D154" s="153">
        <f t="shared" si="131"/>
        <v>0</v>
      </c>
      <c r="E154" s="153">
        <f t="shared" si="131"/>
        <v>0</v>
      </c>
      <c r="F154" s="153">
        <f t="shared" si="131"/>
        <v>0</v>
      </c>
      <c r="G154" s="153">
        <f t="shared" si="131"/>
        <v>0</v>
      </c>
      <c r="H154" s="153">
        <f t="shared" si="131"/>
        <v>0</v>
      </c>
      <c r="I154" s="152">
        <f t="shared" si="133"/>
        <v>0</v>
      </c>
    </row>
    <row r="155" spans="1:15">
      <c r="A155" s="147"/>
      <c r="B155" s="147" t="s">
        <v>332</v>
      </c>
      <c r="C155" s="153">
        <f t="shared" si="131"/>
        <v>0</v>
      </c>
      <c r="D155" s="153">
        <f t="shared" si="131"/>
        <v>0</v>
      </c>
      <c r="E155" s="153">
        <f t="shared" si="131"/>
        <v>0</v>
      </c>
      <c r="F155" s="153">
        <f t="shared" si="131"/>
        <v>0</v>
      </c>
      <c r="G155" s="153">
        <f t="shared" si="131"/>
        <v>0</v>
      </c>
      <c r="H155" s="153">
        <f t="shared" si="131"/>
        <v>0</v>
      </c>
      <c r="I155" s="152">
        <f>SUM(C155:H155)</f>
        <v>0</v>
      </c>
    </row>
    <row r="156" spans="1:15">
      <c r="A156" s="147"/>
      <c r="B156" s="147" t="s">
        <v>333</v>
      </c>
      <c r="C156" s="153">
        <f>IFERROR(+C37+C49+C61+C73+C85+C97+C109+C121+C133+C145,"")</f>
        <v>0</v>
      </c>
      <c r="D156" s="153">
        <f t="shared" ref="D156:H156" si="134">IFERROR(+D37+D49+D61+D73+D85+D97+D109+D121+D133+D145,"")</f>
        <v>0</v>
      </c>
      <c r="E156" s="153">
        <f t="shared" si="134"/>
        <v>0</v>
      </c>
      <c r="F156" s="153">
        <f t="shared" si="134"/>
        <v>0</v>
      </c>
      <c r="G156" s="153">
        <f t="shared" si="134"/>
        <v>0</v>
      </c>
      <c r="H156" s="153">
        <f t="shared" si="134"/>
        <v>0</v>
      </c>
      <c r="I156" s="152">
        <f t="shared" ref="I156:I157" si="135">SUM(C156:H156)</f>
        <v>0</v>
      </c>
    </row>
    <row r="157" spans="1:15">
      <c r="A157" s="147"/>
      <c r="B157" s="147" t="s">
        <v>67</v>
      </c>
      <c r="C157" s="153">
        <f t="shared" si="131"/>
        <v>0</v>
      </c>
      <c r="D157" s="153">
        <f t="shared" si="131"/>
        <v>0</v>
      </c>
      <c r="E157" s="153">
        <f t="shared" si="131"/>
        <v>0</v>
      </c>
      <c r="F157" s="153">
        <f t="shared" si="131"/>
        <v>0</v>
      </c>
      <c r="G157" s="153">
        <f t="shared" si="131"/>
        <v>0</v>
      </c>
      <c r="H157" s="153">
        <f t="shared" si="131"/>
        <v>0</v>
      </c>
      <c r="I157" s="152">
        <f t="shared" si="135"/>
        <v>0</v>
      </c>
    </row>
    <row r="158" spans="1:15">
      <c r="C158" s="76"/>
      <c r="D158" s="76"/>
      <c r="E158" s="76"/>
      <c r="F158" s="76"/>
      <c r="G158" s="76"/>
      <c r="H158" s="76"/>
      <c r="I158" s="71"/>
    </row>
    <row r="159" spans="1:15">
      <c r="C159" s="76"/>
      <c r="D159" s="76"/>
      <c r="E159" s="76"/>
      <c r="F159" s="76"/>
      <c r="G159" s="76"/>
      <c r="H159" s="76"/>
      <c r="I159" s="71"/>
    </row>
    <row r="160" spans="1:15">
      <c r="C160" s="76"/>
      <c r="D160" s="76"/>
      <c r="E160" s="76"/>
      <c r="F160" s="76"/>
      <c r="G160" s="76"/>
      <c r="H160" s="76"/>
      <c r="I160" s="71"/>
    </row>
    <row r="161" spans="3:9">
      <c r="C161" s="76"/>
      <c r="D161" s="76"/>
      <c r="E161" s="76"/>
      <c r="F161" s="76"/>
      <c r="G161" s="76"/>
      <c r="H161" s="76"/>
      <c r="I161" s="71"/>
    </row>
    <row r="162" spans="3:9">
      <c r="C162" s="76"/>
      <c r="D162" s="76"/>
      <c r="E162" s="76"/>
      <c r="F162" s="76"/>
      <c r="G162" s="76"/>
      <c r="H162" s="76"/>
      <c r="I162" s="71"/>
    </row>
    <row r="163" spans="3:9">
      <c r="C163" s="76"/>
      <c r="D163" s="76"/>
      <c r="E163" s="76"/>
      <c r="F163" s="76"/>
      <c r="G163" s="76"/>
      <c r="H163" s="76"/>
      <c r="I163" s="71"/>
    </row>
    <row r="164" spans="3:9">
      <c r="C164" s="76"/>
      <c r="D164" s="76"/>
      <c r="E164" s="76"/>
      <c r="F164" s="76"/>
      <c r="G164" s="76"/>
      <c r="H164" s="76"/>
      <c r="I164" s="71"/>
    </row>
    <row r="165" spans="3:9">
      <c r="C165" s="76"/>
      <c r="D165" s="76"/>
      <c r="E165" s="76"/>
      <c r="F165" s="76"/>
      <c r="G165" s="76"/>
      <c r="H165" s="76"/>
      <c r="I165" s="71"/>
    </row>
    <row r="166" spans="3:9">
      <c r="C166" s="76"/>
      <c r="D166" s="76"/>
      <c r="E166" s="76"/>
      <c r="F166" s="76"/>
      <c r="G166" s="76"/>
      <c r="H166" s="76"/>
      <c r="I166" s="71"/>
    </row>
    <row r="167" spans="3:9">
      <c r="C167" s="76"/>
      <c r="D167" s="76"/>
      <c r="E167" s="76"/>
      <c r="F167" s="76"/>
      <c r="G167" s="76"/>
      <c r="H167" s="76"/>
      <c r="I167" s="71"/>
    </row>
    <row r="168" spans="3:9">
      <c r="C168" s="76"/>
      <c r="D168" s="76"/>
      <c r="E168" s="76"/>
      <c r="F168" s="76"/>
      <c r="G168" s="76"/>
      <c r="H168" s="76"/>
      <c r="I168" s="71"/>
    </row>
    <row r="169" spans="3:9">
      <c r="C169" s="76"/>
      <c r="D169" s="76"/>
      <c r="E169" s="76"/>
      <c r="F169" s="76"/>
      <c r="G169" s="76"/>
      <c r="H169" s="76"/>
      <c r="I169" s="71"/>
    </row>
    <row r="170" spans="3:9">
      <c r="C170" s="76"/>
      <c r="D170" s="76"/>
      <c r="E170" s="76"/>
      <c r="F170" s="76"/>
      <c r="G170" s="76"/>
      <c r="H170" s="76"/>
      <c r="I170" s="71"/>
    </row>
    <row r="171" spans="3:9">
      <c r="C171" s="76"/>
      <c r="D171" s="76"/>
      <c r="E171" s="76"/>
      <c r="F171" s="76"/>
      <c r="G171" s="76"/>
      <c r="H171" s="76"/>
      <c r="I171" s="71"/>
    </row>
    <row r="172" spans="3:9">
      <c r="C172" s="76"/>
      <c r="D172" s="76"/>
      <c r="E172" s="76"/>
      <c r="F172" s="76"/>
      <c r="G172" s="76"/>
      <c r="H172" s="76"/>
      <c r="I172" s="71"/>
    </row>
    <row r="173" spans="3:9">
      <c r="C173" s="76"/>
      <c r="D173" s="76"/>
      <c r="E173" s="76"/>
      <c r="F173" s="76"/>
      <c r="G173" s="76"/>
      <c r="H173" s="76"/>
      <c r="I173" s="71"/>
    </row>
    <row r="174" spans="3:9">
      <c r="C174" s="76"/>
      <c r="D174" s="76"/>
      <c r="E174" s="76"/>
      <c r="F174" s="76"/>
      <c r="G174" s="76"/>
      <c r="H174" s="76"/>
      <c r="I174" s="71"/>
    </row>
    <row r="175" spans="3:9">
      <c r="C175" s="76"/>
      <c r="D175" s="76"/>
      <c r="E175" s="76"/>
      <c r="F175" s="76"/>
      <c r="G175" s="76"/>
      <c r="H175" s="76"/>
      <c r="I175" s="71"/>
    </row>
    <row r="176" spans="3:9">
      <c r="C176" s="76"/>
      <c r="D176" s="76"/>
      <c r="E176" s="76"/>
      <c r="F176" s="76"/>
      <c r="G176" s="76"/>
      <c r="H176" s="76"/>
      <c r="I176" s="71"/>
    </row>
    <row r="177" spans="3:9">
      <c r="C177" s="76"/>
      <c r="D177" s="76"/>
      <c r="E177" s="76"/>
      <c r="F177" s="76"/>
      <c r="G177" s="76"/>
      <c r="H177" s="76"/>
      <c r="I177" s="71"/>
    </row>
    <row r="178" spans="3:9">
      <c r="C178" s="76"/>
      <c r="D178" s="76"/>
      <c r="E178" s="76"/>
      <c r="F178" s="76"/>
      <c r="G178" s="76"/>
      <c r="H178" s="76"/>
      <c r="I178" s="71"/>
    </row>
    <row r="179" spans="3:9">
      <c r="C179" s="76"/>
      <c r="D179" s="76"/>
      <c r="E179" s="76"/>
      <c r="F179" s="76"/>
      <c r="G179" s="76"/>
      <c r="H179" s="76"/>
      <c r="I179" s="71"/>
    </row>
    <row r="180" spans="3:9">
      <c r="C180" s="76"/>
      <c r="D180" s="76"/>
      <c r="E180" s="76"/>
      <c r="F180" s="76"/>
      <c r="G180" s="76"/>
      <c r="H180" s="76"/>
      <c r="I180" s="71"/>
    </row>
    <row r="181" spans="3:9">
      <c r="C181" s="76"/>
      <c r="D181" s="76"/>
      <c r="E181" s="76"/>
      <c r="F181" s="76"/>
      <c r="G181" s="76"/>
      <c r="H181" s="76"/>
      <c r="I181" s="71"/>
    </row>
    <row r="182" spans="3:9">
      <c r="C182" s="76"/>
      <c r="D182" s="76"/>
      <c r="E182" s="76"/>
      <c r="F182" s="76"/>
      <c r="G182" s="76"/>
      <c r="H182" s="76"/>
      <c r="I182" s="71"/>
    </row>
    <row r="183" spans="3:9">
      <c r="C183" s="76"/>
      <c r="D183" s="76"/>
      <c r="E183" s="76"/>
      <c r="F183" s="76"/>
      <c r="G183" s="76"/>
      <c r="H183" s="76"/>
      <c r="I183" s="71"/>
    </row>
    <row r="184" spans="3:9">
      <c r="C184" s="76"/>
      <c r="D184" s="76"/>
      <c r="E184" s="76"/>
      <c r="F184" s="76"/>
      <c r="G184" s="76"/>
      <c r="H184" s="76"/>
      <c r="I184" s="71"/>
    </row>
    <row r="185" spans="3:9">
      <c r="C185" s="76"/>
      <c r="D185" s="76"/>
      <c r="E185" s="76"/>
      <c r="F185" s="76"/>
      <c r="G185" s="76"/>
      <c r="H185" s="76"/>
      <c r="I185" s="71"/>
    </row>
    <row r="186" spans="3:9">
      <c r="C186" s="76"/>
      <c r="D186" s="76"/>
      <c r="E186" s="76"/>
      <c r="F186" s="76"/>
      <c r="G186" s="76"/>
      <c r="H186" s="76"/>
      <c r="I186" s="71"/>
    </row>
    <row r="187" spans="3:9">
      <c r="C187" s="76"/>
      <c r="D187" s="76"/>
      <c r="E187" s="76"/>
      <c r="F187" s="76"/>
      <c r="G187" s="76"/>
      <c r="H187" s="76"/>
      <c r="I187" s="71"/>
    </row>
    <row r="188" spans="3:9">
      <c r="C188" s="76"/>
      <c r="D188" s="76"/>
      <c r="E188" s="76"/>
      <c r="F188" s="76"/>
      <c r="G188" s="76"/>
      <c r="H188" s="76"/>
      <c r="I188" s="71"/>
    </row>
    <row r="189" spans="3:9">
      <c r="C189" s="76"/>
      <c r="D189" s="76"/>
      <c r="E189" s="76"/>
      <c r="F189" s="76"/>
      <c r="G189" s="76"/>
      <c r="H189" s="76"/>
      <c r="I189" s="71"/>
    </row>
    <row r="190" spans="3:9">
      <c r="C190" s="76"/>
      <c r="D190" s="76"/>
      <c r="E190" s="76"/>
      <c r="F190" s="76"/>
      <c r="G190" s="76"/>
      <c r="H190" s="76"/>
      <c r="I190" s="71"/>
    </row>
    <row r="191" spans="3:9">
      <c r="C191" s="76"/>
      <c r="D191" s="76"/>
      <c r="E191" s="76"/>
      <c r="F191" s="76"/>
      <c r="G191" s="76"/>
      <c r="H191" s="76"/>
      <c r="I191" s="71"/>
    </row>
    <row r="192" spans="3:9">
      <c r="C192" s="76"/>
      <c r="D192" s="76"/>
      <c r="E192" s="76"/>
      <c r="F192" s="76"/>
      <c r="G192" s="76"/>
      <c r="H192" s="76"/>
      <c r="I192" s="71"/>
    </row>
    <row r="193" spans="3:9">
      <c r="C193" s="76"/>
      <c r="D193" s="76"/>
      <c r="E193" s="76"/>
      <c r="F193" s="76"/>
      <c r="G193" s="76"/>
      <c r="H193" s="76"/>
      <c r="I193" s="71"/>
    </row>
    <row r="194" spans="3:9">
      <c r="C194" s="76"/>
      <c r="D194" s="76"/>
      <c r="E194" s="76"/>
      <c r="F194" s="76"/>
      <c r="G194" s="76"/>
      <c r="H194" s="76"/>
      <c r="I194" s="71"/>
    </row>
    <row r="195" spans="3:9">
      <c r="C195" s="76"/>
      <c r="D195" s="76"/>
      <c r="E195" s="76"/>
      <c r="F195" s="76"/>
      <c r="G195" s="76"/>
      <c r="H195" s="76"/>
      <c r="I195" s="71"/>
    </row>
    <row r="196" spans="3:9">
      <c r="C196" s="76"/>
      <c r="D196" s="76"/>
      <c r="E196" s="76"/>
      <c r="F196" s="76"/>
      <c r="G196" s="76"/>
      <c r="H196" s="76"/>
      <c r="I196" s="71"/>
    </row>
    <row r="197" spans="3:9">
      <c r="C197" s="76"/>
      <c r="D197" s="76"/>
      <c r="E197" s="76"/>
      <c r="F197" s="76"/>
      <c r="G197" s="76"/>
      <c r="H197" s="76"/>
      <c r="I197" s="71"/>
    </row>
    <row r="198" spans="3:9">
      <c r="C198" s="76"/>
      <c r="D198" s="76"/>
      <c r="E198" s="76"/>
      <c r="F198" s="76"/>
      <c r="G198" s="76"/>
      <c r="H198" s="76"/>
      <c r="I198" s="71"/>
    </row>
    <row r="199" spans="3:9">
      <c r="C199" s="76"/>
      <c r="D199" s="76"/>
      <c r="E199" s="76"/>
      <c r="F199" s="76"/>
      <c r="G199" s="76"/>
      <c r="H199" s="76"/>
      <c r="I199" s="71"/>
    </row>
    <row r="200" spans="3:9">
      <c r="C200" s="76"/>
      <c r="D200" s="76"/>
      <c r="E200" s="76"/>
      <c r="F200" s="76"/>
      <c r="G200" s="76"/>
      <c r="H200" s="76"/>
      <c r="I200" s="71"/>
    </row>
    <row r="201" spans="3:9">
      <c r="C201" s="76"/>
      <c r="D201" s="76"/>
      <c r="E201" s="76"/>
      <c r="F201" s="76"/>
      <c r="G201" s="76"/>
      <c r="H201" s="76"/>
      <c r="I201" s="71"/>
    </row>
    <row r="202" spans="3:9">
      <c r="C202" s="76"/>
      <c r="D202" s="76"/>
      <c r="E202" s="76"/>
      <c r="F202" s="76"/>
      <c r="G202" s="76"/>
      <c r="H202" s="76"/>
      <c r="I202" s="71"/>
    </row>
    <row r="203" spans="3:9">
      <c r="C203" s="76"/>
      <c r="D203" s="76"/>
      <c r="E203" s="76"/>
      <c r="F203" s="76"/>
      <c r="G203" s="76"/>
      <c r="H203" s="76"/>
      <c r="I203" s="71"/>
    </row>
    <row r="204" spans="3:9">
      <c r="C204" s="76"/>
      <c r="D204" s="76"/>
      <c r="E204" s="76"/>
      <c r="F204" s="76"/>
      <c r="G204" s="76"/>
      <c r="H204" s="76"/>
      <c r="I204" s="71"/>
    </row>
    <row r="205" spans="3:9">
      <c r="C205" s="76"/>
      <c r="D205" s="76"/>
      <c r="E205" s="76"/>
      <c r="F205" s="76"/>
      <c r="G205" s="76"/>
      <c r="H205" s="76"/>
      <c r="I205" s="71"/>
    </row>
    <row r="206" spans="3:9">
      <c r="C206" s="76"/>
      <c r="D206" s="76"/>
      <c r="E206" s="76"/>
      <c r="F206" s="76"/>
      <c r="G206" s="76"/>
      <c r="H206" s="76"/>
      <c r="I206" s="71"/>
    </row>
    <row r="207" spans="3:9">
      <c r="C207" s="76"/>
      <c r="D207" s="76"/>
      <c r="E207" s="76"/>
      <c r="F207" s="76"/>
      <c r="G207" s="76"/>
      <c r="H207" s="76"/>
      <c r="I207" s="71"/>
    </row>
    <row r="223" spans="3:9">
      <c r="C223" s="76"/>
      <c r="D223" s="76"/>
      <c r="E223" s="76"/>
      <c r="F223" s="76"/>
      <c r="G223" s="76"/>
      <c r="H223" s="76"/>
      <c r="I223" s="71"/>
    </row>
    <row r="261" spans="3:9">
      <c r="C261" s="76"/>
      <c r="D261" s="76"/>
      <c r="E261" s="76"/>
      <c r="F261" s="76"/>
      <c r="G261" s="76"/>
      <c r="H261" s="76"/>
      <c r="I261" s="71"/>
    </row>
    <row r="299" spans="3:9">
      <c r="C299" s="76"/>
      <c r="D299" s="76"/>
      <c r="E299" s="76"/>
      <c r="F299" s="76"/>
      <c r="G299" s="76"/>
      <c r="H299" s="76"/>
      <c r="I299" s="71"/>
    </row>
  </sheetData>
  <sheetProtection algorithmName="SHA-512" hashValue="I8MJuNH5HMVYsG+J7QQNUktV3cuMJCxlP8TbJ1WtMVbD3nD91sSn7hZl/0wopIutT32uIXLC+2L/ZjmXFwqZTw==" saltValue="BuUEGxV6Q7owuUClUhbt0Q==" spinCount="100000" sheet="1" objects="1" scenarios="1"/>
  <mergeCells count="13">
    <mergeCell ref="I6:I8"/>
    <mergeCell ref="A1:L1"/>
    <mergeCell ref="A2:L2"/>
    <mergeCell ref="A26:L26"/>
    <mergeCell ref="A11:B11"/>
    <mergeCell ref="C6:D6"/>
    <mergeCell ref="E6:F6"/>
    <mergeCell ref="C7:F7"/>
    <mergeCell ref="C8:F8"/>
    <mergeCell ref="A23:L23"/>
    <mergeCell ref="A24:L24"/>
    <mergeCell ref="A22:L22"/>
    <mergeCell ref="A25:L25"/>
  </mergeCells>
  <conditionalFormatting sqref="A21">
    <cfRule type="expression" dxfId="34" priority="58">
      <formula>$N$11=1</formula>
    </cfRule>
    <cfRule type="expression" dxfId="33" priority="59">
      <formula>$N$11=0</formula>
    </cfRule>
  </conditionalFormatting>
  <conditionalFormatting sqref="A22">
    <cfRule type="expression" dxfId="32" priority="21">
      <formula>AND($N$11=1,A22&lt;&gt;"",OR($K$14="No",K$16="No"))</formula>
    </cfRule>
  </conditionalFormatting>
  <conditionalFormatting sqref="A23">
    <cfRule type="expression" dxfId="31" priority="17">
      <formula>AND($N$11=1,A23&lt;&gt;"")</formula>
    </cfRule>
  </conditionalFormatting>
  <conditionalFormatting sqref="A25">
    <cfRule type="expression" dxfId="30" priority="16">
      <formula>$A$25&lt;&gt;""</formula>
    </cfRule>
  </conditionalFormatting>
  <conditionalFormatting sqref="A24:L24">
    <cfRule type="expression" dxfId="29" priority="15">
      <formula>$A$24&lt;&gt;""</formula>
    </cfRule>
  </conditionalFormatting>
  <conditionalFormatting sqref="B32 B44 B56 B68 B80 B92 B104 B116 B128 B140">
    <cfRule type="expression" dxfId="28" priority="19">
      <formula>$K$13="No"</formula>
    </cfRule>
  </conditionalFormatting>
  <conditionalFormatting sqref="B34 B46 B58 B70 B82 B94 B106 B118 B130 B142 B153">
    <cfRule type="expression" dxfId="27" priority="31">
      <formula>$K$15="Yes"</formula>
    </cfRule>
  </conditionalFormatting>
  <conditionalFormatting sqref="B37 B49 B61 B73 B85 B97 B109 B121 B133 B145">
    <cfRule type="expression" dxfId="26" priority="29">
      <formula>$K$18="NA"</formula>
    </cfRule>
    <cfRule type="expression" dxfId="25" priority="30">
      <formula>AND(OR($K$18="No",$K$15="No"),SUM(C36:H36)&gt;0)</formula>
    </cfRule>
  </conditionalFormatting>
  <conditionalFormatting sqref="B15:H16">
    <cfRule type="expression" dxfId="24" priority="26">
      <formula>$G$7=2</formula>
    </cfRule>
  </conditionalFormatting>
  <conditionalFormatting sqref="B32:H32 B44:H44 B56:H56 B68:H68 B80:H80 B92:H92 B104:H104 B116:H116 B128:H128 B140:H140 A14:H14 B151:H151">
    <cfRule type="expression" dxfId="23" priority="70">
      <formula>$G$7=1</formula>
    </cfRule>
  </conditionalFormatting>
  <conditionalFormatting sqref="B34:H34 B46:H46 B58:H58 B70:H70 B82:H82 B94:H94 B106:H106 B118:H118 B130:H130 B142:H142 B153:H153">
    <cfRule type="expression" dxfId="22" priority="60">
      <formula>$G$7=2</formula>
    </cfRule>
  </conditionalFormatting>
  <conditionalFormatting sqref="C14:H14">
    <cfRule type="expression" dxfId="21" priority="33">
      <formula>$G$7=2</formula>
    </cfRule>
  </conditionalFormatting>
  <conditionalFormatting sqref="C16:H16">
    <cfRule type="expression" dxfId="20" priority="78">
      <formula>$G$7=1</formula>
    </cfRule>
  </conditionalFormatting>
  <conditionalFormatting sqref="C19:H19">
    <cfRule type="expression" dxfId="19" priority="7">
      <formula>$G$7=1</formula>
    </cfRule>
  </conditionalFormatting>
  <conditionalFormatting sqref="C32:H32 C44:H44 C56:H56 C68:H68 C80:H80 C92:H92 C104:H104 C116:H116 C128:H128 C140:H140">
    <cfRule type="expression" dxfId="18" priority="4">
      <formula>AND(C32&gt;C31,C32&lt;&gt;"")</formula>
    </cfRule>
    <cfRule type="expression" dxfId="17" priority="34">
      <formula>AND($K$13="No",C31&gt;0,$G$7=2)</formula>
    </cfRule>
  </conditionalFormatting>
  <conditionalFormatting sqref="C34:H34 C46:H46 C58:H58 C70:H70 C82:H82 C94:H94 C106:H106 C118:H118 C130:H130 C142:H142">
    <cfRule type="expression" dxfId="16" priority="3">
      <formula>C34&gt;C31</formula>
    </cfRule>
    <cfRule type="expression" dxfId="15" priority="32">
      <formula>AND($K$15="No",C33&gt;0)</formula>
    </cfRule>
  </conditionalFormatting>
  <conditionalFormatting sqref="C37:H37 C49:H49 C61:H61 C73:H73 C85:H85 C97:H97 C109:H109 C121:H121 C133:H133 C145:H145">
    <cfRule type="expression" dxfId="14" priority="6">
      <formula>AND(C37&lt;&gt;"",$O37&gt;0)</formula>
    </cfRule>
    <cfRule type="expression" dxfId="13" priority="44">
      <formula>AND(OR($K$18="No",$K$15="No",C37&lt;C36),C36&gt;0)</formula>
    </cfRule>
  </conditionalFormatting>
  <conditionalFormatting sqref="I6:I8">
    <cfRule type="expression" dxfId="12" priority="24">
      <formula>$N$11=1</formula>
    </cfRule>
    <cfRule type="expression" dxfId="11" priority="25">
      <formula>$N$11=0</formula>
    </cfRule>
  </conditionalFormatting>
  <conditionalFormatting sqref="I14">
    <cfRule type="cellIs" dxfId="10" priority="9" operator="greaterThan">
      <formula>$J$14</formula>
    </cfRule>
  </conditionalFormatting>
  <conditionalFormatting sqref="I19">
    <cfRule type="cellIs" dxfId="9" priority="8" operator="greaterThan">
      <formula>$J$19</formula>
    </cfRule>
  </conditionalFormatting>
  <conditionalFormatting sqref="K14 K16 K19">
    <cfRule type="cellIs" dxfId="8" priority="11" operator="equal">
      <formula>"Yes"</formula>
    </cfRule>
    <cfRule type="cellIs" dxfId="7" priority="12" operator="equal">
      <formula>"No"</formula>
    </cfRule>
  </conditionalFormatting>
  <conditionalFormatting sqref="K15">
    <cfRule type="expression" dxfId="6" priority="1">
      <formula>$K$16="Yes"</formula>
    </cfRule>
  </conditionalFormatting>
  <conditionalFormatting sqref="K18">
    <cfRule type="expression" dxfId="5" priority="2">
      <formula>$K$19="Yes"</formula>
    </cfRule>
  </conditionalFormatting>
  <dataValidations count="3">
    <dataValidation type="custom" allowBlank="1" showInputMessage="1" showErrorMessage="1" error="The amount cannot exceed the budgeted amount in the cell above." sqref="C32:H32 C44:H44 C56:H56 C68:H68 C80:H80 C92:H92 C104:H104 C116:H116 C128:H128 C140:H140" xr:uid="{38B6FAA0-2438-471B-BCCC-BD4F78C83E88}">
      <formula1>C32&lt;=C31</formula1>
    </dataValidation>
    <dataValidation type="custom" allowBlank="1" showInputMessage="1" showErrorMessage="1" error="The amount cannot exceed: _x000a_(a) the total budgeted eligible personnel costs; and _x000a_(b) the maximum grant on total eligible costs (grant% x total eligible costs)." sqref="C34:H34 C46:H46 C58:H58 C70:H70 C82:H82 C94:H94 C106:H106 C118:H118 C130:H130 C142:H142" xr:uid="{669477D2-FB8C-4D35-B1D3-640AF85AC57A}">
      <formula1>AND(C34&lt;=C31,C34&lt;=C30*C35)</formula1>
    </dataValidation>
    <dataValidation type="custom" allowBlank="1" showInputMessage="1" showErrorMessage="1" error="The amount cannot exceed the budgeted amount in the cell above and cannot be less than the requested grant on personnel costs." sqref="C37:H37 C49:H49 C61:H61 C73:H73 C85:H85 C97:H97 C109:H109 C121:H121 C133:H133 C145:H145" xr:uid="{D7120A46-06C6-4127-828D-067B75BAC0D3}">
      <formula1>C37&lt;=C36</formula1>
    </dataValidation>
  </dataValidations>
  <pageMargins left="0.25" right="0.25" top="0.75" bottom="0.75" header="0.3" footer="0.3"/>
  <pageSetup paperSize="9" scale="67" fitToHeight="99" orientation="landscape" horizontalDpi="1200" verticalDpi="1200" r:id="rId1"/>
  <headerFooter>
    <oddHeader>&amp;R&amp;G</oddHeader>
    <oddFooter>&amp;L&amp;10&amp;F/&amp;A&amp;C&amp;10&amp;D - &amp;T&amp;R&amp;10&amp;P/&amp;N</oddFooter>
  </headerFooter>
  <rowBreaks count="3" manualBreakCount="3">
    <brk id="26" max="11" man="1"/>
    <brk id="76" max="11" man="1"/>
    <brk id="124" max="11" man="1"/>
  </rowBreaks>
  <ignoredErrors>
    <ignoredError sqref="C15:H15" formula="1"/>
  </ignoredErrors>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90686-07C9-46EF-A501-7E67A9F496A4}">
  <sheetPr codeName="Blad7"/>
  <dimension ref="A1:O107"/>
  <sheetViews>
    <sheetView showGridLines="0" zoomScaleNormal="100" zoomScaleSheetLayoutView="100" workbookViewId="0">
      <selection sqref="A1:M1"/>
    </sheetView>
  </sheetViews>
  <sheetFormatPr defaultColWidth="9.140625" defaultRowHeight="14.45"/>
  <cols>
    <col min="1" max="1" width="5.85546875" style="63" customWidth="1"/>
    <col min="2" max="2" width="28.5703125" style="63" customWidth="1"/>
    <col min="3" max="15" width="14.28515625" style="63" customWidth="1"/>
    <col min="16" max="16384" width="9.140625" style="63"/>
  </cols>
  <sheetData>
    <row r="1" spans="1:15" ht="18.600000000000001">
      <c r="A1" s="344" t="s">
        <v>109</v>
      </c>
      <c r="B1" s="345"/>
      <c r="C1" s="345"/>
      <c r="D1" s="345"/>
      <c r="E1" s="345"/>
      <c r="F1" s="345"/>
      <c r="G1" s="345"/>
      <c r="H1" s="345"/>
      <c r="I1" s="345"/>
      <c r="J1" s="345"/>
      <c r="K1" s="345"/>
      <c r="L1" s="345"/>
      <c r="M1" s="346"/>
    </row>
    <row r="2" spans="1:15" ht="18.600000000000001">
      <c r="A2" s="324" t="s">
        <v>365</v>
      </c>
      <c r="B2" s="325"/>
      <c r="C2" s="325"/>
      <c r="D2" s="325"/>
      <c r="E2" s="325"/>
      <c r="F2" s="325"/>
      <c r="G2" s="325"/>
      <c r="H2" s="325"/>
      <c r="I2" s="325"/>
      <c r="J2" s="325"/>
      <c r="K2" s="325"/>
      <c r="L2" s="325"/>
      <c r="M2" s="326"/>
    </row>
    <row r="3" spans="1:15" ht="21">
      <c r="A3" s="62" t="s">
        <v>366</v>
      </c>
    </row>
    <row r="5" spans="1:15">
      <c r="B5" s="7" t="s">
        <v>212</v>
      </c>
      <c r="C5" s="349"/>
      <c r="D5" s="350"/>
      <c r="E5" s="259" t="str">
        <f>IF(Project!$D$6="","",Project!$D$6)</f>
        <v/>
      </c>
      <c r="F5" s="247"/>
    </row>
    <row r="6" spans="1:15">
      <c r="B6" s="7" t="s">
        <v>8</v>
      </c>
      <c r="C6" s="246" t="str">
        <f>IF(Project!$C$9="","",Project!$C$9)</f>
        <v>Proof of Concept (POC)</v>
      </c>
      <c r="D6" s="259"/>
      <c r="E6" s="259"/>
      <c r="F6" s="247"/>
      <c r="G6" s="182">
        <f>IFERROR(INDEX(Lijsten!$A$12:$B$13,MATCH($C$6,Lijsten!$B$12:$B$13,0),1),"")</f>
        <v>2</v>
      </c>
    </row>
    <row r="7" spans="1:15">
      <c r="B7" s="7" t="s">
        <v>214</v>
      </c>
      <c r="C7" s="253" t="str">
        <f>IF(Project!$C$10="","",Project!$C$10)</f>
        <v/>
      </c>
      <c r="D7" s="254"/>
      <c r="E7" s="254"/>
      <c r="F7" s="255"/>
    </row>
    <row r="10" spans="1:15">
      <c r="A10" s="64" t="s">
        <v>367</v>
      </c>
      <c r="C10" s="71"/>
      <c r="D10" s="71"/>
      <c r="E10" s="71"/>
      <c r="F10" s="71"/>
      <c r="G10" s="71"/>
      <c r="H10" s="71"/>
      <c r="I10" s="71"/>
      <c r="J10" s="72"/>
      <c r="K10" s="71"/>
      <c r="L10" s="71"/>
      <c r="M10" s="71"/>
      <c r="N10" s="71"/>
      <c r="O10" s="71"/>
    </row>
    <row r="11" spans="1:15">
      <c r="A11" s="65" t="s">
        <v>368</v>
      </c>
      <c r="C11" s="71"/>
      <c r="D11" s="71"/>
      <c r="E11" s="71"/>
      <c r="F11" s="71"/>
      <c r="G11" s="71"/>
      <c r="H11" s="71"/>
      <c r="I11" s="71"/>
      <c r="K11" s="71"/>
      <c r="L11" s="71"/>
      <c r="M11" s="71"/>
      <c r="N11" s="71"/>
      <c r="O11" s="71"/>
    </row>
    <row r="12" spans="1:15" ht="43.5">
      <c r="A12" s="73" t="s">
        <v>58</v>
      </c>
      <c r="B12" s="78" t="s">
        <v>369</v>
      </c>
      <c r="C12" s="93" t="s">
        <v>370</v>
      </c>
      <c r="D12" s="93" t="s">
        <v>371</v>
      </c>
      <c r="E12" s="93" t="s">
        <v>372</v>
      </c>
      <c r="F12" s="93" t="s">
        <v>373</v>
      </c>
      <c r="G12" s="74" t="s">
        <v>67</v>
      </c>
      <c r="H12" s="74" t="s">
        <v>308</v>
      </c>
      <c r="I12" s="66" t="s">
        <v>374</v>
      </c>
      <c r="J12" s="66" t="s">
        <v>375</v>
      </c>
      <c r="K12" s="71"/>
      <c r="L12" s="71"/>
      <c r="M12" s="71"/>
    </row>
    <row r="13" spans="1:15">
      <c r="A13" s="196">
        <v>1</v>
      </c>
      <c r="B13" s="115" t="str">
        <f>IF(Project!$C$17&lt;&gt;"",Project!$C$17,"")</f>
        <v>Biotech Booster B.V.</v>
      </c>
      <c r="C13" s="94">
        <f>'PP01'!$L$66</f>
        <v>0</v>
      </c>
      <c r="D13" s="94">
        <f>+'PP01'!$J$78</f>
        <v>0</v>
      </c>
      <c r="E13" s="94">
        <f>+'PP01'!$J$86</f>
        <v>0</v>
      </c>
      <c r="F13" s="68">
        <f>'PP01'!$J$88</f>
        <v>0</v>
      </c>
      <c r="G13" s="68">
        <f>+'PP01'!$J$82</f>
        <v>0</v>
      </c>
      <c r="H13" s="180" t="str">
        <f>IFERROR(+G13/D13,"")</f>
        <v/>
      </c>
      <c r="I13" s="68">
        <f>+E13+G13</f>
        <v>0</v>
      </c>
      <c r="J13" s="99">
        <f>ROUNDDOWN(+C13-I13,0)</f>
        <v>0</v>
      </c>
      <c r="K13" s="71"/>
      <c r="L13" s="71"/>
      <c r="M13" s="71"/>
    </row>
    <row r="14" spans="1:15">
      <c r="A14" s="196">
        <v>2</v>
      </c>
      <c r="B14" s="115" t="str">
        <f>IF(Project!$C$18&lt;&gt;"",Project!$C$18,"")</f>
        <v/>
      </c>
      <c r="C14" s="94">
        <f>'PP02'!$L$66</f>
        <v>0</v>
      </c>
      <c r="D14" s="94">
        <f>+'PP02'!$J$78</f>
        <v>0</v>
      </c>
      <c r="E14" s="94">
        <f>+'PP02'!$J$86</f>
        <v>0</v>
      </c>
      <c r="F14" s="68">
        <f>'PP02'!$J$88</f>
        <v>0</v>
      </c>
      <c r="G14" s="68">
        <f>+'PP02'!$J$82</f>
        <v>0</v>
      </c>
      <c r="H14" s="180" t="str">
        <f t="shared" ref="H14:H23" si="0">IFERROR(+G14/D14,"")</f>
        <v/>
      </c>
      <c r="I14" s="68">
        <f t="shared" ref="I14:I22" si="1">+E14+G14</f>
        <v>0</v>
      </c>
      <c r="J14" s="99">
        <f t="shared" ref="J14:J22" si="2">ROUNDDOWN(+C14-I14,0)</f>
        <v>0</v>
      </c>
      <c r="K14" s="71"/>
      <c r="L14" s="71"/>
      <c r="M14" s="71"/>
    </row>
    <row r="15" spans="1:15">
      <c r="A15" s="196">
        <v>3</v>
      </c>
      <c r="B15" s="115" t="str">
        <f>IF(Project!$C$19&lt;&gt;"",Project!$C$19,"")</f>
        <v/>
      </c>
      <c r="C15" s="94">
        <f>'PP03'!$L$66</f>
        <v>0</v>
      </c>
      <c r="D15" s="94">
        <f>+'PP03'!$J$78</f>
        <v>0</v>
      </c>
      <c r="E15" s="94">
        <f>+'PP03'!$J$86</f>
        <v>0</v>
      </c>
      <c r="F15" s="68">
        <f>'PP03'!$J$88</f>
        <v>0</v>
      </c>
      <c r="G15" s="68">
        <f>+'PP03'!$J$82</f>
        <v>0</v>
      </c>
      <c r="H15" s="180" t="str">
        <f t="shared" si="0"/>
        <v/>
      </c>
      <c r="I15" s="68">
        <f t="shared" si="1"/>
        <v>0</v>
      </c>
      <c r="J15" s="99">
        <f t="shared" si="2"/>
        <v>0</v>
      </c>
      <c r="K15" s="71"/>
      <c r="L15" s="71"/>
      <c r="M15" s="71"/>
    </row>
    <row r="16" spans="1:15" hidden="1">
      <c r="A16" s="196">
        <v>4</v>
      </c>
      <c r="B16" s="115" t="str">
        <f>IF(Project!$C$20&lt;&gt;"",Project!$C$20,"")</f>
        <v/>
      </c>
      <c r="C16" s="94">
        <f>'PP04'!$L$66</f>
        <v>0</v>
      </c>
      <c r="D16" s="94">
        <f>+'PP04'!$J$78</f>
        <v>0</v>
      </c>
      <c r="E16" s="94">
        <f>+'PP04'!$J$86</f>
        <v>0</v>
      </c>
      <c r="F16" s="68">
        <f>'PP04'!$J$88</f>
        <v>0</v>
      </c>
      <c r="G16" s="68">
        <f>+'PP04'!$J$82</f>
        <v>0</v>
      </c>
      <c r="H16" s="180" t="str">
        <f t="shared" si="0"/>
        <v/>
      </c>
      <c r="I16" s="68">
        <f t="shared" si="1"/>
        <v>0</v>
      </c>
      <c r="J16" s="99">
        <f t="shared" si="2"/>
        <v>0</v>
      </c>
      <c r="K16" s="71"/>
      <c r="L16" s="71"/>
      <c r="M16" s="71"/>
    </row>
    <row r="17" spans="1:13" hidden="1">
      <c r="A17" s="196">
        <v>5</v>
      </c>
      <c r="B17" s="115" t="str">
        <f>IF(Project!$C$21&lt;&gt;"",Project!$C$21,"")</f>
        <v/>
      </c>
      <c r="C17" s="94">
        <f>'PP05'!$L$66</f>
        <v>0</v>
      </c>
      <c r="D17" s="94">
        <f>+'PP05'!$J$78</f>
        <v>0</v>
      </c>
      <c r="E17" s="94">
        <f>+'PP05'!$J$86</f>
        <v>0</v>
      </c>
      <c r="F17" s="68">
        <f>'PP05'!$J$88</f>
        <v>0</v>
      </c>
      <c r="G17" s="68">
        <f>+'PP05'!$J$82</f>
        <v>0</v>
      </c>
      <c r="H17" s="180" t="str">
        <f t="shared" si="0"/>
        <v/>
      </c>
      <c r="I17" s="68">
        <f t="shared" si="1"/>
        <v>0</v>
      </c>
      <c r="J17" s="99">
        <f t="shared" si="2"/>
        <v>0</v>
      </c>
      <c r="K17" s="71"/>
      <c r="L17" s="71"/>
      <c r="M17" s="71"/>
    </row>
    <row r="18" spans="1:13" hidden="1">
      <c r="A18" s="196">
        <v>6</v>
      </c>
      <c r="B18" s="115" t="str">
        <f>IF(Project!$C$22&lt;&gt;"",Project!$C$22,"")</f>
        <v/>
      </c>
      <c r="C18" s="94">
        <f>'PP06'!$L$66</f>
        <v>0</v>
      </c>
      <c r="D18" s="94">
        <f>+'PP06'!$J$78</f>
        <v>0</v>
      </c>
      <c r="E18" s="94">
        <f>+'PP06'!$J$86</f>
        <v>0</v>
      </c>
      <c r="F18" s="68">
        <f>'PP06'!$J$88</f>
        <v>0</v>
      </c>
      <c r="G18" s="68">
        <f>+'PP06'!$J$82</f>
        <v>0</v>
      </c>
      <c r="H18" s="180" t="str">
        <f t="shared" si="0"/>
        <v/>
      </c>
      <c r="I18" s="68">
        <f t="shared" si="1"/>
        <v>0</v>
      </c>
      <c r="J18" s="99">
        <f t="shared" si="2"/>
        <v>0</v>
      </c>
      <c r="K18" s="71"/>
      <c r="L18" s="71"/>
      <c r="M18" s="71"/>
    </row>
    <row r="19" spans="1:13" hidden="1">
      <c r="A19" s="196">
        <v>7</v>
      </c>
      <c r="B19" s="115" t="str">
        <f>IF(Project!$C$23&lt;&gt;"",Project!$C$23,"")</f>
        <v/>
      </c>
      <c r="C19" s="94">
        <f>'PP07'!$L$66</f>
        <v>0</v>
      </c>
      <c r="D19" s="94">
        <f>+'PP07'!$J$78</f>
        <v>0</v>
      </c>
      <c r="E19" s="94">
        <f>+'PP07'!$J$86</f>
        <v>0</v>
      </c>
      <c r="F19" s="68">
        <f>'PP07'!$J$88</f>
        <v>0</v>
      </c>
      <c r="G19" s="68">
        <f>+'PP07'!$J$82</f>
        <v>0</v>
      </c>
      <c r="H19" s="180" t="str">
        <f t="shared" si="0"/>
        <v/>
      </c>
      <c r="I19" s="68">
        <f t="shared" si="1"/>
        <v>0</v>
      </c>
      <c r="J19" s="99">
        <f t="shared" si="2"/>
        <v>0</v>
      </c>
      <c r="K19" s="71"/>
      <c r="L19" s="71"/>
      <c r="M19" s="71"/>
    </row>
    <row r="20" spans="1:13" hidden="1">
      <c r="A20" s="196">
        <v>8</v>
      </c>
      <c r="B20" s="115" t="str">
        <f>IF(Project!$C$24&lt;&gt;"",Project!$C$24,"")</f>
        <v/>
      </c>
      <c r="C20" s="94">
        <f>'PP08'!$L$66</f>
        <v>0</v>
      </c>
      <c r="D20" s="94">
        <f>+'PP08'!$J$78</f>
        <v>0</v>
      </c>
      <c r="E20" s="94">
        <f>+'PP08'!$J$86</f>
        <v>0</v>
      </c>
      <c r="F20" s="68">
        <f>'PP08'!$J$88</f>
        <v>0</v>
      </c>
      <c r="G20" s="68">
        <f>+'PP08'!$J$82</f>
        <v>0</v>
      </c>
      <c r="H20" s="180" t="str">
        <f t="shared" si="0"/>
        <v/>
      </c>
      <c r="I20" s="68">
        <f t="shared" si="1"/>
        <v>0</v>
      </c>
      <c r="J20" s="99">
        <f t="shared" si="2"/>
        <v>0</v>
      </c>
      <c r="K20" s="71"/>
      <c r="L20" s="71"/>
      <c r="M20" s="71"/>
    </row>
    <row r="21" spans="1:13" hidden="1">
      <c r="A21" s="196">
        <v>9</v>
      </c>
      <c r="B21" s="115" t="str">
        <f>IF(Project!$C$25&lt;&gt;"",Project!$C$25,"")</f>
        <v/>
      </c>
      <c r="C21" s="94">
        <f>'PP09'!$L$66</f>
        <v>0</v>
      </c>
      <c r="D21" s="94">
        <f>+'PP09'!$J$78</f>
        <v>0</v>
      </c>
      <c r="E21" s="94">
        <f>+'PP09'!$J$86</f>
        <v>0</v>
      </c>
      <c r="F21" s="68">
        <f>'PP09'!$J$88</f>
        <v>0</v>
      </c>
      <c r="G21" s="68">
        <f>+'PP09'!$J$82</f>
        <v>0</v>
      </c>
      <c r="H21" s="180" t="str">
        <f t="shared" si="0"/>
        <v/>
      </c>
      <c r="I21" s="68">
        <f t="shared" si="1"/>
        <v>0</v>
      </c>
      <c r="J21" s="99">
        <f t="shared" si="2"/>
        <v>0</v>
      </c>
      <c r="K21" s="71"/>
      <c r="L21" s="71"/>
      <c r="M21" s="71"/>
    </row>
    <row r="22" spans="1:13" hidden="1">
      <c r="A22" s="196">
        <v>10</v>
      </c>
      <c r="B22" s="115" t="str">
        <f>IF(Project!$C$26&lt;&gt;"",Project!$C$26,"")</f>
        <v/>
      </c>
      <c r="C22" s="94">
        <f>'PP10'!$L$66</f>
        <v>0</v>
      </c>
      <c r="D22" s="94">
        <f>+'PP10'!$J$78</f>
        <v>0</v>
      </c>
      <c r="E22" s="94">
        <f>+'PP10'!$J$86</f>
        <v>0</v>
      </c>
      <c r="F22" s="68">
        <f>'PP10'!$J$88</f>
        <v>0</v>
      </c>
      <c r="G22" s="68">
        <f>+'PP10'!$J$82</f>
        <v>0</v>
      </c>
      <c r="H22" s="180" t="str">
        <f t="shared" si="0"/>
        <v/>
      </c>
      <c r="I22" s="68">
        <f t="shared" si="1"/>
        <v>0</v>
      </c>
      <c r="J22" s="99">
        <f t="shared" si="2"/>
        <v>0</v>
      </c>
      <c r="K22" s="71"/>
      <c r="L22" s="71"/>
      <c r="M22" s="71"/>
    </row>
    <row r="23" spans="1:13">
      <c r="A23" s="75"/>
      <c r="B23" s="114" t="s">
        <v>287</v>
      </c>
      <c r="C23" s="96">
        <f>SUM(C13:C22)</f>
        <v>0</v>
      </c>
      <c r="D23" s="98">
        <f>SUM(D13:D22)</f>
        <v>0</v>
      </c>
      <c r="E23" s="98">
        <f>SUM(E13:E22)</f>
        <v>0</v>
      </c>
      <c r="F23" s="98">
        <f>SUM(F13:F22)</f>
        <v>0</v>
      </c>
      <c r="G23" s="98">
        <f>SUM(G13:G22)</f>
        <v>0</v>
      </c>
      <c r="H23" s="100" t="str">
        <f t="shared" si="0"/>
        <v/>
      </c>
      <c r="I23" s="98">
        <f>SUM(I13:I22)</f>
        <v>0</v>
      </c>
      <c r="J23" s="98">
        <f>SUM(J13:J22)</f>
        <v>0</v>
      </c>
      <c r="K23" s="71"/>
      <c r="L23" s="71"/>
      <c r="M23" s="71"/>
    </row>
    <row r="24" spans="1:13">
      <c r="K24" s="71"/>
      <c r="L24" s="71"/>
      <c r="M24" s="71"/>
    </row>
    <row r="25" spans="1:13">
      <c r="A25" s="187" t="str">
        <f>IF(J23&lt;&gt;0,"Total project cost minus financing should arrive at 0. Check the budget by project partner and the Check Sheet.","")</f>
        <v/>
      </c>
      <c r="K25" s="76"/>
    </row>
    <row r="27" spans="1:13">
      <c r="A27" s="7" t="s">
        <v>376</v>
      </c>
    </row>
    <row r="28" spans="1:13" ht="43.5">
      <c r="A28" s="351" t="s">
        <v>302</v>
      </c>
      <c r="B28" s="351"/>
      <c r="C28" s="131" t="str">
        <f>Lijsten!$B$42</f>
        <v>Fundamental Research (art.25 GBER)</v>
      </c>
      <c r="D28" s="131" t="str">
        <f>Lijsten!$B$43</f>
        <v>Industrial Research (art.25 GBER)</v>
      </c>
      <c r="E28" s="131" t="str">
        <f>Lijsten!$B$44</f>
        <v>Experimental Development (art.25 GBER)</v>
      </c>
      <c r="F28" s="131" t="str">
        <f>Lijsten!$B$45</f>
        <v>Feasibility Studies (art.25 GBER)</v>
      </c>
      <c r="G28" s="131" t="str">
        <f>LEFT(Lijsten!$B$46,43)</f>
        <v>Innovation Activity for SME (art.28 GBER)</v>
      </c>
      <c r="H28" s="131" t="str">
        <f>Lijsten!$B$47</f>
        <v>Startup Activity (art.22 GBER)</v>
      </c>
      <c r="I28" s="132" t="s">
        <v>287</v>
      </c>
    </row>
    <row r="29" spans="1:13">
      <c r="A29" s="347" t="s">
        <v>302</v>
      </c>
      <c r="B29" s="348"/>
      <c r="C29" s="135">
        <f>+C46</f>
        <v>0</v>
      </c>
      <c r="D29" s="135">
        <f t="shared" ref="D29:H29" si="3">+D46</f>
        <v>0</v>
      </c>
      <c r="E29" s="135">
        <f t="shared" si="3"/>
        <v>0</v>
      </c>
      <c r="F29" s="135">
        <f t="shared" si="3"/>
        <v>0</v>
      </c>
      <c r="G29" s="135">
        <f t="shared" si="3"/>
        <v>0</v>
      </c>
      <c r="H29" s="135">
        <f t="shared" si="3"/>
        <v>0</v>
      </c>
      <c r="I29" s="135">
        <f>SUM(C29:H29)</f>
        <v>0</v>
      </c>
    </row>
    <row r="30" spans="1:13">
      <c r="A30" s="347" t="s">
        <v>63</v>
      </c>
      <c r="B30" s="348"/>
      <c r="C30" s="135">
        <f t="shared" ref="C30" si="4">IF($G$6=1,C29-C41,IF($G$6=2,C29,0))</f>
        <v>0</v>
      </c>
      <c r="D30" s="135">
        <f>IF($G$6=1,D29-D41,IF($G$6=2,D29,0))</f>
        <v>0</v>
      </c>
      <c r="E30" s="135">
        <f t="shared" ref="E30:H30" si="5">IF($G$6=1,E29-E41,IF($G$6=2,E29,0))</f>
        <v>0</v>
      </c>
      <c r="F30" s="135">
        <f t="shared" si="5"/>
        <v>0</v>
      </c>
      <c r="G30" s="135">
        <f t="shared" si="5"/>
        <v>0</v>
      </c>
      <c r="H30" s="135">
        <f t="shared" si="5"/>
        <v>0</v>
      </c>
      <c r="I30" s="135">
        <f t="shared" ref="I30:I31" si="6">SUM(C30:H30)</f>
        <v>0</v>
      </c>
    </row>
    <row r="31" spans="1:13" ht="15" customHeight="1">
      <c r="A31" s="352" t="s">
        <v>25</v>
      </c>
      <c r="B31" s="348"/>
      <c r="C31" s="135">
        <f>+C40</f>
        <v>0</v>
      </c>
      <c r="D31" s="135">
        <f t="shared" ref="D31:H31" si="7">+D40</f>
        <v>0</v>
      </c>
      <c r="E31" s="135">
        <f t="shared" si="7"/>
        <v>0</v>
      </c>
      <c r="F31" s="135">
        <f t="shared" si="7"/>
        <v>0</v>
      </c>
      <c r="G31" s="135">
        <f t="shared" si="7"/>
        <v>0</v>
      </c>
      <c r="H31" s="135">
        <f t="shared" si="7"/>
        <v>0</v>
      </c>
      <c r="I31" s="135">
        <f t="shared" si="6"/>
        <v>0</v>
      </c>
    </row>
    <row r="32" spans="1:13">
      <c r="A32" s="347" t="s">
        <v>65</v>
      </c>
      <c r="B32" s="348"/>
      <c r="C32" s="135">
        <f>+C29-C34</f>
        <v>0</v>
      </c>
      <c r="D32" s="135">
        <f t="shared" ref="D32:H32" si="8">+D29-D34</f>
        <v>0</v>
      </c>
      <c r="E32" s="135">
        <f t="shared" si="8"/>
        <v>0</v>
      </c>
      <c r="F32" s="135">
        <f t="shared" si="8"/>
        <v>0</v>
      </c>
      <c r="G32" s="135">
        <f t="shared" si="8"/>
        <v>0</v>
      </c>
      <c r="H32" s="135">
        <f t="shared" si="8"/>
        <v>0</v>
      </c>
      <c r="I32" s="135">
        <f t="shared" ref="I32:I34" si="9">SUM(C32:H32)</f>
        <v>0</v>
      </c>
    </row>
    <row r="33" spans="1:9">
      <c r="A33" s="133" t="s">
        <v>66</v>
      </c>
      <c r="B33" s="134"/>
      <c r="C33" s="135">
        <f>+C30-C34</f>
        <v>0</v>
      </c>
      <c r="D33" s="135">
        <f t="shared" ref="D33:H33" si="10">+D30-D34</f>
        <v>0</v>
      </c>
      <c r="E33" s="135">
        <f t="shared" si="10"/>
        <v>0</v>
      </c>
      <c r="F33" s="135">
        <f t="shared" si="10"/>
        <v>0</v>
      </c>
      <c r="G33" s="135">
        <f t="shared" si="10"/>
        <v>0</v>
      </c>
      <c r="H33" s="135">
        <f t="shared" si="10"/>
        <v>0</v>
      </c>
      <c r="I33" s="135">
        <f t="shared" si="9"/>
        <v>0</v>
      </c>
    </row>
    <row r="34" spans="1:9">
      <c r="A34" s="347" t="s">
        <v>67</v>
      </c>
      <c r="B34" s="348"/>
      <c r="C34" s="135">
        <f>+Check!C157</f>
        <v>0</v>
      </c>
      <c r="D34" s="135">
        <f>+Check!D157</f>
        <v>0</v>
      </c>
      <c r="E34" s="135">
        <f>+Check!E157</f>
        <v>0</v>
      </c>
      <c r="F34" s="135">
        <f>+Check!F157</f>
        <v>0</v>
      </c>
      <c r="G34" s="135">
        <f>+Check!G157</f>
        <v>0</v>
      </c>
      <c r="H34" s="135">
        <f>+Check!H157</f>
        <v>0</v>
      </c>
      <c r="I34" s="135">
        <f t="shared" si="9"/>
        <v>0</v>
      </c>
    </row>
    <row r="38" spans="1:9">
      <c r="A38" s="64" t="s">
        <v>377</v>
      </c>
    </row>
    <row r="39" spans="1:9" ht="43.5">
      <c r="A39" s="341" t="s">
        <v>378</v>
      </c>
      <c r="B39" s="338"/>
      <c r="C39" s="66" t="str">
        <f>Lijsten!$B$42</f>
        <v>Fundamental Research (art.25 GBER)</v>
      </c>
      <c r="D39" s="66" t="str">
        <f>Lijsten!$B$43</f>
        <v>Industrial Research (art.25 GBER)</v>
      </c>
      <c r="E39" s="66" t="str">
        <f>Lijsten!$B$44</f>
        <v>Experimental Development (art.25 GBER)</v>
      </c>
      <c r="F39" s="66" t="str">
        <f>Lijsten!$B$45</f>
        <v>Feasibility Studies (art.25 GBER)</v>
      </c>
      <c r="G39" s="66" t="str">
        <f>LEFT(Lijsten!$B$46,43)</f>
        <v>Innovation Activity for SME (art.28 GBER)</v>
      </c>
      <c r="H39" s="66" t="str">
        <f>Lijsten!$B$47</f>
        <v>Startup Activity (art.22 GBER)</v>
      </c>
      <c r="I39" s="67" t="s">
        <v>287</v>
      </c>
    </row>
    <row r="40" spans="1:9">
      <c r="A40" s="260" t="str">
        <f>IF($G$6=1,+Lijsten!$B$26,"")</f>
        <v/>
      </c>
      <c r="B40" s="261"/>
      <c r="C40" s="94">
        <f>+'PP01'!D117+'PP02'!D117+'PP03'!D117+'PP04'!D117+'PP05'!D117+'PP06'!D117+'PP07'!D117+'PP08'!D117+'PP09'!D117+'PP10'!D117</f>
        <v>0</v>
      </c>
      <c r="D40" s="94">
        <f>+'PP01'!E117+'PP02'!E117+'PP03'!E117+'PP04'!E117+'PP05'!E117+'PP06'!E117+'PP07'!E117+'PP08'!E117+'PP09'!E117+'PP10'!E117</f>
        <v>0</v>
      </c>
      <c r="E40" s="94">
        <f>+'PP01'!F117+'PP02'!F117+'PP03'!F117+'PP04'!F117+'PP05'!F117+'PP06'!F117+'PP07'!F117+'PP08'!F117+'PP09'!F117+'PP10'!F117</f>
        <v>0</v>
      </c>
      <c r="F40" s="94">
        <f>+'PP01'!G117+'PP02'!G117+'PP03'!G117+'PP04'!G117+'PP05'!G117+'PP06'!G117+'PP07'!G117+'PP08'!G117+'PP09'!G117+'PP10'!G117</f>
        <v>0</v>
      </c>
      <c r="G40" s="94">
        <f>+'PP01'!H117+'PP02'!H117+'PP03'!H117+'PP04'!H117+'PP05'!H117+'PP06'!H117+'PP07'!H117+'PP08'!H117+'PP09'!H117+'PP10'!H117</f>
        <v>0</v>
      </c>
      <c r="H40" s="94">
        <f>+'PP01'!I117+'PP02'!I117+'PP03'!I117+'PP04'!I117+'PP05'!I117+'PP06'!I117+'PP07'!I117+'PP08'!I117+'PP09'!I117+'PP10'!I117</f>
        <v>0</v>
      </c>
      <c r="I40" s="94">
        <f t="shared" ref="I40:I41" si="11">SUM(C40:H40)</f>
        <v>0</v>
      </c>
    </row>
    <row r="41" spans="1:9">
      <c r="A41" s="285" t="str">
        <f>IF($G$6=1,+Lijsten!$B$27,"Direct personnel costs")</f>
        <v>Direct personnel costs</v>
      </c>
      <c r="B41" s="286"/>
      <c r="C41" s="94">
        <f>+'PP01'!D118+'PP02'!D118+'PP03'!D118+'PP04'!D118+'PP05'!D118+'PP06'!D118+'PP07'!D118+'PP08'!D118+'PP09'!D118+'PP10'!D118</f>
        <v>0</v>
      </c>
      <c r="D41" s="94">
        <f>+'PP01'!E118+'PP02'!E118+'PP03'!E118+'PP04'!E118+'PP05'!E118+'PP06'!E118+'PP07'!E118+'PP08'!E118+'PP09'!E118+'PP10'!E118</f>
        <v>0</v>
      </c>
      <c r="E41" s="94">
        <f>+'PP01'!F118+'PP02'!F118+'PP03'!F118+'PP04'!F118+'PP05'!F118+'PP06'!F118+'PP07'!F118+'PP08'!F118+'PP09'!F118+'PP10'!F118</f>
        <v>0</v>
      </c>
      <c r="F41" s="94">
        <f>+'PP01'!G118+'PP02'!G118+'PP03'!G118+'PP04'!G118+'PP05'!G118+'PP06'!G118+'PP07'!G118+'PP08'!G118+'PP09'!G118+'PP10'!G118</f>
        <v>0</v>
      </c>
      <c r="G41" s="94">
        <f>+'PP01'!H118+'PP02'!H118+'PP03'!H118+'PP04'!H118+'PP05'!H118+'PP06'!H118+'PP07'!H118+'PP08'!H118+'PP09'!H118+'PP10'!H118</f>
        <v>0</v>
      </c>
      <c r="H41" s="94">
        <f>+'PP01'!I118+'PP02'!I118+'PP03'!I118+'PP04'!I118+'PP05'!I118+'PP06'!I118+'PP07'!I118+'PP08'!I118+'PP09'!I118+'PP10'!I118</f>
        <v>0</v>
      </c>
      <c r="I41" s="94">
        <f t="shared" si="11"/>
        <v>0</v>
      </c>
    </row>
    <row r="42" spans="1:9">
      <c r="A42" s="342" t="s">
        <v>303</v>
      </c>
      <c r="B42" s="343"/>
      <c r="C42" s="95">
        <f>SUM(C40:C41)</f>
        <v>0</v>
      </c>
      <c r="D42" s="95">
        <f t="shared" ref="D42:I42" si="12">SUM(D40:D41)</f>
        <v>0</v>
      </c>
      <c r="E42" s="95">
        <f t="shared" si="12"/>
        <v>0</v>
      </c>
      <c r="F42" s="95">
        <f t="shared" si="12"/>
        <v>0</v>
      </c>
      <c r="G42" s="95">
        <f t="shared" si="12"/>
        <v>0</v>
      </c>
      <c r="H42" s="95">
        <f t="shared" si="12"/>
        <v>0</v>
      </c>
      <c r="I42" s="95">
        <f t="shared" si="12"/>
        <v>0</v>
      </c>
    </row>
    <row r="43" spans="1:9">
      <c r="A43" s="260" t="str">
        <f>+Lijsten!$B$28</f>
        <v>Instruments and Equipment</v>
      </c>
      <c r="B43" s="338"/>
      <c r="C43" s="94">
        <f>+'PP01'!D120+'PP02'!D120+'PP03'!D120+'PP04'!D120+'PP05'!D120+'PP06'!D120+'PP07'!D120+'PP08'!D120+'PP09'!D120+'PP10'!D120</f>
        <v>0</v>
      </c>
      <c r="D43" s="94">
        <f>+'PP01'!E120+'PP02'!E120+'PP03'!E120+'PP04'!E120+'PP05'!E120+'PP06'!E120+'PP07'!E120+'PP08'!E120+'PP09'!E120+'PP10'!E120</f>
        <v>0</v>
      </c>
      <c r="E43" s="94">
        <f>+'PP01'!F120+'PP02'!F120+'PP03'!F120+'PP04'!F120+'PP05'!F120+'PP06'!F120+'PP07'!F120+'PP08'!F120+'PP09'!F120+'PP10'!F120</f>
        <v>0</v>
      </c>
      <c r="F43" s="94">
        <f>+'PP01'!G120+'PP02'!G120+'PP03'!G120+'PP04'!G120+'PP05'!G120+'PP06'!G120+'PP07'!G120+'PP08'!G120+'PP09'!G120+'PP10'!G120</f>
        <v>0</v>
      </c>
      <c r="G43" s="94">
        <f>+'PP01'!H120+'PP02'!H120+'PP03'!H120+'PP04'!H120+'PP05'!H120+'PP06'!H120+'PP07'!H120+'PP08'!H120+'PP09'!H120+'PP10'!H120</f>
        <v>0</v>
      </c>
      <c r="H43" s="94">
        <f>+'PP01'!I120+'PP02'!I120+'PP03'!I120+'PP04'!I120+'PP05'!I120+'PP06'!I120+'PP07'!I120+'PP08'!I120+'PP09'!I120+'PP10'!I120</f>
        <v>0</v>
      </c>
      <c r="I43" s="94">
        <f t="shared" ref="I43:I45" si="13">SUM(C43:H43)</f>
        <v>0</v>
      </c>
    </row>
    <row r="44" spans="1:9">
      <c r="A44" s="260" t="str">
        <f>+Lijsten!$B$29</f>
        <v>Materials and tools</v>
      </c>
      <c r="B44" s="338"/>
      <c r="C44" s="94">
        <f>+'PP01'!D121+'PP02'!D121+'PP03'!D121+'PP04'!D121+'PP05'!D121+'PP06'!D121+'PP07'!D121+'PP08'!D121+'PP09'!D121+'PP10'!D121</f>
        <v>0</v>
      </c>
      <c r="D44" s="94">
        <f>+'PP01'!E121+'PP02'!E121+'PP03'!E121+'PP04'!E121+'PP05'!E121+'PP06'!E121+'PP07'!E121+'PP08'!E121+'PP09'!E121+'PP10'!E121</f>
        <v>0</v>
      </c>
      <c r="E44" s="94">
        <f>+'PP01'!F121+'PP02'!F121+'PP03'!F121+'PP04'!F121+'PP05'!F121+'PP06'!F121+'PP07'!F121+'PP08'!F121+'PP09'!F121+'PP10'!F121</f>
        <v>0</v>
      </c>
      <c r="F44" s="94">
        <f>+'PP01'!G121+'PP02'!G121+'PP03'!G121+'PP04'!G121+'PP05'!G121+'PP06'!G121+'PP07'!G121+'PP08'!G121+'PP09'!G121+'PP10'!G121</f>
        <v>0</v>
      </c>
      <c r="G44" s="94">
        <f>+'PP01'!H121+'PP02'!H121+'PP03'!H121+'PP04'!H121+'PP05'!H121+'PP06'!H121+'PP07'!H121+'PP08'!H121+'PP09'!H121+'PP10'!H121</f>
        <v>0</v>
      </c>
      <c r="H44" s="94">
        <f>+'PP01'!I121+'PP02'!I121+'PP03'!I121+'PP04'!I121+'PP05'!I121+'PP06'!I121+'PP07'!I121+'PP08'!I121+'PP09'!I121+'PP10'!I121</f>
        <v>0</v>
      </c>
      <c r="I44" s="94">
        <f t="shared" si="13"/>
        <v>0</v>
      </c>
    </row>
    <row r="45" spans="1:9">
      <c r="A45" s="260" t="str">
        <f>+Lijsten!$B$30</f>
        <v>Other goods, work and services</v>
      </c>
      <c r="B45" s="338"/>
      <c r="C45" s="94">
        <f>+'PP01'!D122+'PP02'!D122+'PP03'!D122+'PP04'!D122+'PP05'!D122+'PP06'!D122+'PP07'!D122+'PP08'!D122+'PP09'!D122+'PP10'!D122</f>
        <v>0</v>
      </c>
      <c r="D45" s="94">
        <f>+'PP01'!E122+'PP02'!E122+'PP03'!E122+'PP04'!E122+'PP05'!E122+'PP06'!E122+'PP07'!E122+'PP08'!E122+'PP09'!E122+'PP10'!E122</f>
        <v>0</v>
      </c>
      <c r="E45" s="94">
        <f>+'PP01'!F122+'PP02'!F122+'PP03'!F122+'PP04'!F122+'PP05'!F122+'PP06'!F122+'PP07'!F122+'PP08'!F122+'PP09'!F122+'PP10'!F122</f>
        <v>0</v>
      </c>
      <c r="F45" s="94">
        <f>+'PP01'!G122+'PP02'!G122+'PP03'!G122+'PP04'!G122+'PP05'!G122+'PP06'!G122+'PP07'!G122+'PP08'!G122+'PP09'!G122+'PP10'!G122</f>
        <v>0</v>
      </c>
      <c r="G45" s="94">
        <f>+'PP01'!H122+'PP02'!H122+'PP03'!H122+'PP04'!H122+'PP05'!H122+'PP06'!H122+'PP07'!H122+'PP08'!H122+'PP09'!H122+'PP10'!H122</f>
        <v>0</v>
      </c>
      <c r="H45" s="94">
        <f>+'PP01'!I122+'PP02'!I122+'PP03'!I122+'PP04'!I122+'PP05'!I122+'PP06'!I122+'PP07'!I122+'PP08'!I122+'PP09'!I122+'PP10'!I122</f>
        <v>0</v>
      </c>
      <c r="I45" s="94">
        <f t="shared" si="13"/>
        <v>0</v>
      </c>
    </row>
    <row r="46" spans="1:9">
      <c r="A46" s="339" t="s">
        <v>379</v>
      </c>
      <c r="B46" s="340"/>
      <c r="C46" s="96">
        <f>SUM(C42:C45)</f>
        <v>0</v>
      </c>
      <c r="D46" s="96">
        <f t="shared" ref="D46:I46" si="14">SUM(D42:D45)</f>
        <v>0</v>
      </c>
      <c r="E46" s="96">
        <f t="shared" si="14"/>
        <v>0</v>
      </c>
      <c r="F46" s="96">
        <f t="shared" si="14"/>
        <v>0</v>
      </c>
      <c r="G46" s="96">
        <f t="shared" si="14"/>
        <v>0</v>
      </c>
      <c r="H46" s="96">
        <f t="shared" si="14"/>
        <v>0</v>
      </c>
      <c r="I46" s="96">
        <f t="shared" si="14"/>
        <v>0</v>
      </c>
    </row>
    <row r="49" spans="1:15">
      <c r="A49" s="64" t="s">
        <v>380</v>
      </c>
      <c r="B49" s="64"/>
      <c r="C49" s="65"/>
      <c r="D49" s="65"/>
      <c r="E49" s="65"/>
      <c r="F49" s="65"/>
      <c r="G49" s="65"/>
      <c r="H49" s="65"/>
      <c r="I49" s="65"/>
    </row>
    <row r="50" spans="1:15" ht="43.5">
      <c r="A50" s="341" t="s">
        <v>378</v>
      </c>
      <c r="B50" s="338"/>
      <c r="C50" s="66" t="str">
        <f>Lijsten!$B$42</f>
        <v>Fundamental Research (art.25 GBER)</v>
      </c>
      <c r="D50" s="66" t="str">
        <f>Lijsten!$B$43</f>
        <v>Industrial Research (art.25 GBER)</v>
      </c>
      <c r="E50" s="66" t="str">
        <f>Lijsten!$B$44</f>
        <v>Experimental Development (art.25 GBER)</v>
      </c>
      <c r="F50" s="66" t="str">
        <f>Lijsten!$B$45</f>
        <v>Feasibility Studies (art.25 GBER)</v>
      </c>
      <c r="G50" s="66" t="str">
        <f>LEFT(Lijsten!$B$46,43)</f>
        <v>Innovation Activity for SME (art.28 GBER)</v>
      </c>
      <c r="H50" s="66" t="str">
        <f>Lijsten!$B$47</f>
        <v>Startup Activity (art.22 GBER)</v>
      </c>
      <c r="I50" s="67" t="s">
        <v>381</v>
      </c>
    </row>
    <row r="51" spans="1:15">
      <c r="A51" s="260" t="str">
        <f>IF($G$6=1,+Lijsten!$B$26,"")</f>
        <v/>
      </c>
      <c r="B51" s="261"/>
      <c r="C51" s="94">
        <f>+'PP01'!D128+'PP02'!D128+'PP03'!D128+'PP04'!D128+'PP05'!D128+'PP06'!D128+'PP07'!D128+'PP08'!D128+'PP09'!D128+'PP10'!D128</f>
        <v>0</v>
      </c>
      <c r="D51" s="94">
        <f>+'PP01'!E128+'PP02'!E128+'PP03'!E128+'PP04'!E128+'PP05'!E128+'PP06'!E128+'PP07'!E128+'PP08'!E128+'PP09'!E128+'PP10'!E128</f>
        <v>0</v>
      </c>
      <c r="E51" s="94">
        <f>+'PP01'!F128+'PP02'!F128+'PP03'!F128+'PP04'!F128+'PP05'!F128+'PP06'!F128+'PP07'!F128+'PP08'!F128+'PP09'!F128+'PP10'!F128</f>
        <v>0</v>
      </c>
      <c r="F51" s="94">
        <f>+'PP01'!G128+'PP02'!G128+'PP03'!G128+'PP04'!G128+'PP05'!G128+'PP06'!G128+'PP07'!G128+'PP08'!G128+'PP09'!G128+'PP10'!G128</f>
        <v>0</v>
      </c>
      <c r="G51" s="94">
        <f>+'PP01'!H128+'PP02'!H128+'PP03'!H128+'PP04'!H128+'PP05'!H128+'PP06'!H128+'PP07'!H128+'PP08'!H128+'PP09'!H128+'PP10'!H128</f>
        <v>0</v>
      </c>
      <c r="H51" s="94">
        <f>+'PP01'!I128+'PP02'!I128+'PP03'!I128+'PP04'!I128+'PP05'!I128+'PP06'!I128+'PP07'!I128+'PP08'!I128+'PP09'!I128+'PP10'!I128</f>
        <v>0</v>
      </c>
      <c r="I51" s="94">
        <f t="shared" ref="I51:I56" si="15">SUM(C51:H51)</f>
        <v>0</v>
      </c>
      <c r="J51" s="69" t="str">
        <f>IF(AND($G$6=1,$I$51&gt;ROUND($I$46/3,0)),"1)","")</f>
        <v/>
      </c>
    </row>
    <row r="52" spans="1:15">
      <c r="A52" s="285" t="str">
        <f>IF($G$6=1,+Lijsten!$B$27,"Direct personnel costs")</f>
        <v>Direct personnel costs</v>
      </c>
      <c r="B52" s="286"/>
      <c r="C52" s="94">
        <f>+'PP01'!D129+'PP02'!D129+'PP03'!D129+'PP04'!D129+'PP05'!D129+'PP06'!D129+'PP07'!D129+'PP08'!D129+'PP09'!D129+'PP10'!D129</f>
        <v>0</v>
      </c>
      <c r="D52" s="94">
        <f>+'PP01'!E129+'PP02'!E129+'PP03'!E129+'PP04'!E129+'PP05'!E129+'PP06'!E129+'PP07'!E129+'PP08'!E129+'PP09'!E129+'PP10'!E129</f>
        <v>0</v>
      </c>
      <c r="E52" s="94">
        <f>+'PP01'!F129+'PP02'!F129+'PP03'!F129+'PP04'!F129+'PP05'!F129+'PP06'!F129+'PP07'!F129+'PP08'!F129+'PP09'!F129+'PP10'!F129</f>
        <v>0</v>
      </c>
      <c r="F52" s="94">
        <f>+'PP01'!G129+'PP02'!G129+'PP03'!G129+'PP04'!G129+'PP05'!G129+'PP06'!G129+'PP07'!G129+'PP08'!G129+'PP09'!G129+'PP10'!G129</f>
        <v>0</v>
      </c>
      <c r="G52" s="94">
        <f>+'PP01'!H129+'PP02'!H129+'PP03'!H129+'PP04'!H129+'PP05'!H129+'PP06'!H129+'PP07'!H129+'PP08'!H129+'PP09'!H129+'PP10'!H129</f>
        <v>0</v>
      </c>
      <c r="H52" s="94">
        <f>+'PP01'!I129+'PP02'!I129+'PP03'!I129+'PP04'!I129+'PP05'!I129+'PP06'!I129+'PP07'!I129+'PP08'!I129+'PP09'!I129+'PP10'!I129</f>
        <v>0</v>
      </c>
      <c r="I52" s="97">
        <f t="shared" si="15"/>
        <v>0</v>
      </c>
      <c r="J52" s="69" t="str">
        <f>IF(AND($G$6=1,$I$41&gt;0),"2)","" )</f>
        <v/>
      </c>
    </row>
    <row r="53" spans="1:15">
      <c r="A53" s="342" t="s">
        <v>306</v>
      </c>
      <c r="B53" s="343"/>
      <c r="C53" s="95">
        <f>SUM(C51:C52)</f>
        <v>0</v>
      </c>
      <c r="D53" s="95">
        <f t="shared" ref="D53:H53" si="16">SUM(D51:D52)</f>
        <v>0</v>
      </c>
      <c r="E53" s="95">
        <f t="shared" si="16"/>
        <v>0</v>
      </c>
      <c r="F53" s="95">
        <f t="shared" si="16"/>
        <v>0</v>
      </c>
      <c r="G53" s="95">
        <f t="shared" si="16"/>
        <v>0</v>
      </c>
      <c r="H53" s="95">
        <f t="shared" si="16"/>
        <v>0</v>
      </c>
      <c r="I53" s="95">
        <f t="shared" si="15"/>
        <v>0</v>
      </c>
      <c r="J53" s="69" t="str">
        <f>IF(AND($G$6=2,$I$53&gt;600000),"1)","")</f>
        <v/>
      </c>
    </row>
    <row r="54" spans="1:15">
      <c r="A54" s="260" t="str">
        <f>+Lijsten!$B$28</f>
        <v>Instruments and Equipment</v>
      </c>
      <c r="B54" s="338"/>
      <c r="C54" s="94">
        <f>+'PP01'!D131+'PP02'!D131+'PP03'!D131+'PP04'!D131+'PP05'!D131+'PP06'!D131+'PP07'!D131+'PP08'!D131+'PP09'!D131+'PP10'!D131</f>
        <v>0</v>
      </c>
      <c r="D54" s="94">
        <f>+'PP01'!E131+'PP02'!E131+'PP03'!E131+'PP04'!E131+'PP05'!E131+'PP06'!E131+'PP07'!E131+'PP08'!E131+'PP09'!E131+'PP10'!E131</f>
        <v>0</v>
      </c>
      <c r="E54" s="94">
        <f>+'PP01'!F131+'PP02'!F131+'PP03'!F131+'PP04'!F131+'PP05'!F131+'PP06'!F131+'PP07'!F131+'PP08'!F131+'PP09'!F131+'PP10'!F131</f>
        <v>0</v>
      </c>
      <c r="F54" s="94">
        <f>+'PP01'!G131+'PP02'!G131+'PP03'!G131+'PP04'!G131+'PP05'!G131+'PP06'!G131+'PP07'!G131+'PP08'!G131+'PP09'!G131+'PP10'!G131</f>
        <v>0</v>
      </c>
      <c r="G54" s="94">
        <f>+'PP01'!H131+'PP02'!H131+'PP03'!H131+'PP04'!H131+'PP05'!H131+'PP06'!H131+'PP07'!H131+'PP08'!H131+'PP09'!H131+'PP10'!H131</f>
        <v>0</v>
      </c>
      <c r="H54" s="94">
        <f>+'PP01'!I131+'PP02'!I131+'PP03'!I131+'PP04'!I131+'PP05'!I131+'PP06'!I131+'PP07'!I131+'PP08'!I131+'PP09'!I131+'PP10'!I131</f>
        <v>0</v>
      </c>
      <c r="I54" s="94">
        <f t="shared" si="15"/>
        <v>0</v>
      </c>
    </row>
    <row r="55" spans="1:15">
      <c r="A55" s="260" t="str">
        <f>+Lijsten!$B$29</f>
        <v>Materials and tools</v>
      </c>
      <c r="B55" s="338"/>
      <c r="C55" s="94">
        <f>+'PP01'!D132+'PP02'!D132+'PP03'!D132+'PP04'!D132+'PP05'!D132+'PP06'!D132+'PP07'!D132+'PP08'!D132+'PP09'!D132+'PP10'!D132</f>
        <v>0</v>
      </c>
      <c r="D55" s="94">
        <f>+'PP01'!E132+'PP02'!E132+'PP03'!E132+'PP04'!E132+'PP05'!E132+'PP06'!E132+'PP07'!E132+'PP08'!E132+'PP09'!E132+'PP10'!E132</f>
        <v>0</v>
      </c>
      <c r="E55" s="94">
        <f>+'PP01'!F132+'PP02'!F132+'PP03'!F132+'PP04'!F132+'PP05'!F132+'PP06'!F132+'PP07'!F132+'PP08'!F132+'PP09'!F132+'PP10'!F132</f>
        <v>0</v>
      </c>
      <c r="F55" s="94">
        <f>+'PP01'!G132+'PP02'!G132+'PP03'!G132+'PP04'!G132+'PP05'!G132+'PP06'!G132+'PP07'!G132+'PP08'!G132+'PP09'!G132+'PP10'!G132</f>
        <v>0</v>
      </c>
      <c r="G55" s="94">
        <f>+'PP01'!H132+'PP02'!H132+'PP03'!H132+'PP04'!H132+'PP05'!H132+'PP06'!H132+'PP07'!H132+'PP08'!H132+'PP09'!H132+'PP10'!H132</f>
        <v>0</v>
      </c>
      <c r="H55" s="94">
        <f>+'PP01'!I132+'PP02'!I132+'PP03'!I132+'PP04'!I132+'PP05'!I132+'PP06'!I132+'PP07'!I132+'PP08'!I132+'PP09'!I132+'PP10'!I132</f>
        <v>0</v>
      </c>
      <c r="I55" s="94">
        <f t="shared" si="15"/>
        <v>0</v>
      </c>
    </row>
    <row r="56" spans="1:15">
      <c r="A56" s="260" t="str">
        <f>+Lijsten!$B$30</f>
        <v>Other goods, work and services</v>
      </c>
      <c r="B56" s="338"/>
      <c r="C56" s="94">
        <f>+'PP01'!D133+'PP02'!D133+'PP03'!D133+'PP04'!D133+'PP05'!D133+'PP06'!D133+'PP07'!D133+'PP08'!D133+'PP09'!D133+'PP10'!D133</f>
        <v>0</v>
      </c>
      <c r="D56" s="94">
        <f>+'PP01'!E133+'PP02'!E133+'PP03'!E133+'PP04'!E133+'PP05'!E133+'PP06'!E133+'PP07'!E133+'PP08'!E133+'PP09'!E133+'PP10'!E133</f>
        <v>0</v>
      </c>
      <c r="E56" s="94">
        <f>+'PP01'!F133+'PP02'!F133+'PP03'!F133+'PP04'!F133+'PP05'!F133+'PP06'!F133+'PP07'!F133+'PP08'!F133+'PP09'!F133+'PP10'!F133</f>
        <v>0</v>
      </c>
      <c r="F56" s="94">
        <f>+'PP01'!G133+'PP02'!G133+'PP03'!G133+'PP04'!G133+'PP05'!G133+'PP06'!G133+'PP07'!G133+'PP08'!G133+'PP09'!G133+'PP10'!G133</f>
        <v>0</v>
      </c>
      <c r="G56" s="94">
        <f>+'PP01'!H133+'PP02'!H133+'PP03'!H133+'PP04'!H133+'PP05'!H133+'PP06'!H133+'PP07'!H133+'PP08'!H133+'PP09'!H133+'PP10'!H133</f>
        <v>0</v>
      </c>
      <c r="H56" s="94">
        <f>+'PP01'!I133+'PP02'!I133+'PP03'!I133+'PP04'!I133+'PP05'!I133+'PP06'!I133+'PP07'!I133+'PP08'!I133+'PP09'!I133+'PP10'!I133</f>
        <v>0</v>
      </c>
      <c r="I56" s="94">
        <f t="shared" si="15"/>
        <v>0</v>
      </c>
    </row>
    <row r="57" spans="1:15">
      <c r="A57" s="339" t="s">
        <v>382</v>
      </c>
      <c r="B57" s="340"/>
      <c r="C57" s="96">
        <f>SUM(C53:C56)</f>
        <v>0</v>
      </c>
      <c r="D57" s="96">
        <f t="shared" ref="D57:I57" si="17">SUM(D53:D56)</f>
        <v>0</v>
      </c>
      <c r="E57" s="96">
        <f t="shared" si="17"/>
        <v>0</v>
      </c>
      <c r="F57" s="96">
        <f t="shared" si="17"/>
        <v>0</v>
      </c>
      <c r="G57" s="96">
        <f t="shared" si="17"/>
        <v>0</v>
      </c>
      <c r="H57" s="96">
        <f t="shared" si="17"/>
        <v>0</v>
      </c>
      <c r="I57" s="96">
        <f t="shared" si="17"/>
        <v>0</v>
      </c>
    </row>
    <row r="58" spans="1:15">
      <c r="A58" s="64"/>
      <c r="B58" s="64"/>
      <c r="C58" s="71"/>
      <c r="D58" s="71"/>
      <c r="E58" s="71"/>
      <c r="F58" s="71"/>
      <c r="G58" s="71"/>
      <c r="H58" s="71"/>
      <c r="I58" s="71"/>
      <c r="J58" s="71"/>
      <c r="K58" s="71"/>
      <c r="L58" s="71"/>
      <c r="M58" s="71"/>
      <c r="N58" s="71"/>
      <c r="O58" s="71"/>
    </row>
    <row r="59" spans="1:15">
      <c r="A59" s="91" t="str">
        <f>IF($J$51="1)","1) The maximum grant on Personnel Costs Non permanent employees is one-third of the total project cost.",IF($J$53="1)","1) Personnel costs eligible up to €600.000,-.",""))</f>
        <v/>
      </c>
      <c r="B59" s="64"/>
      <c r="C59" s="71"/>
      <c r="D59" s="71"/>
      <c r="E59" s="71"/>
      <c r="F59" s="71"/>
      <c r="G59" s="71"/>
      <c r="H59" s="71"/>
      <c r="I59" s="71"/>
      <c r="J59" s="71"/>
      <c r="K59" s="71"/>
      <c r="L59" s="71"/>
      <c r="M59" s="71"/>
      <c r="N59" s="71"/>
      <c r="O59" s="71"/>
    </row>
    <row r="60" spans="1:15">
      <c r="A60" s="91" t="str">
        <f>IF($J$52="2)","2) Direct personnel costs Permanent employees is not eligible for POP projects.","")</f>
        <v/>
      </c>
      <c r="B60" s="64"/>
      <c r="C60" s="71"/>
      <c r="D60" s="71"/>
      <c r="E60" s="71"/>
      <c r="F60" s="71"/>
      <c r="G60" s="71"/>
      <c r="H60" s="71"/>
      <c r="I60" s="71"/>
      <c r="J60" s="71"/>
      <c r="K60" s="71"/>
      <c r="L60" s="71"/>
      <c r="M60" s="71"/>
      <c r="N60" s="71"/>
      <c r="O60" s="71"/>
    </row>
    <row r="62" spans="1:15">
      <c r="A62" s="64" t="s">
        <v>383</v>
      </c>
    </row>
    <row r="63" spans="1:15" ht="43.5">
      <c r="A63" s="73" t="s">
        <v>58</v>
      </c>
      <c r="B63" s="78" t="s">
        <v>369</v>
      </c>
      <c r="C63" s="66" t="str">
        <f>Lijsten!$B42</f>
        <v>Fundamental Research (art.25 GBER)</v>
      </c>
      <c r="D63" s="66" t="str">
        <f>Lijsten!$B43</f>
        <v>Industrial Research (art.25 GBER)</v>
      </c>
      <c r="E63" s="66" t="str">
        <f>Lijsten!$B44</f>
        <v>Experimental Development (art.25 GBER)</v>
      </c>
      <c r="F63" s="66" t="str">
        <f>Lijsten!$B45</f>
        <v>Feasibility Studies (art.25 GBER)</v>
      </c>
      <c r="G63" s="66" t="str">
        <f>LEFT(Lijsten!$B46,43)</f>
        <v>Innovation Activity for SME (art.28 GBER)</v>
      </c>
      <c r="H63" s="66" t="str">
        <f>Lijsten!$B47</f>
        <v>Startup Activity (art.22 GBER)</v>
      </c>
      <c r="I63" s="67" t="s">
        <v>287</v>
      </c>
    </row>
    <row r="64" spans="1:15">
      <c r="A64" s="196">
        <v>1</v>
      </c>
      <c r="B64" s="115" t="str">
        <f>IF(Project!$C$17&lt;&gt;"",Project!$C$17,"")</f>
        <v>Biotech Booster B.V.</v>
      </c>
      <c r="C64" s="94">
        <f>+'PP01'!$I$168</f>
        <v>0</v>
      </c>
      <c r="D64" s="94">
        <f>+'PP01'!$I$169</f>
        <v>0</v>
      </c>
      <c r="E64" s="94">
        <f>+'PP01'!$I$170</f>
        <v>0</v>
      </c>
      <c r="F64" s="94">
        <f>+'PP01'!$I$171</f>
        <v>0</v>
      </c>
      <c r="G64" s="94">
        <f>'PP01'!$I$172</f>
        <v>0</v>
      </c>
      <c r="H64" s="94">
        <f>'PP01'!$I$173</f>
        <v>0</v>
      </c>
      <c r="I64" s="94">
        <f>SUM(C64:H64)</f>
        <v>0</v>
      </c>
    </row>
    <row r="65" spans="1:9">
      <c r="A65" s="196">
        <v>2</v>
      </c>
      <c r="B65" s="115" t="str">
        <f>IF(Project!$C$18&lt;&gt;"",Project!$C$18,"")</f>
        <v/>
      </c>
      <c r="C65" s="94">
        <f>+'PP02'!$I$168</f>
        <v>0</v>
      </c>
      <c r="D65" s="94">
        <f>+'PP02'!$I$169</f>
        <v>0</v>
      </c>
      <c r="E65" s="94">
        <f>+'PP02'!$I$170</f>
        <v>0</v>
      </c>
      <c r="F65" s="94">
        <f>+'PP02'!$I$171</f>
        <v>0</v>
      </c>
      <c r="G65" s="94">
        <f>'PP02'!$I$172</f>
        <v>0</v>
      </c>
      <c r="H65" s="94">
        <f>'PP02'!$I$173</f>
        <v>0</v>
      </c>
      <c r="I65" s="94">
        <f t="shared" ref="I65:I73" si="18">SUM(C65:H65)</f>
        <v>0</v>
      </c>
    </row>
    <row r="66" spans="1:9">
      <c r="A66" s="196">
        <v>3</v>
      </c>
      <c r="B66" s="115" t="str">
        <f>IF(Project!$C$19&lt;&gt;"",Project!$C$19,"")</f>
        <v/>
      </c>
      <c r="C66" s="94">
        <f>+'PP03'!$I$168</f>
        <v>0</v>
      </c>
      <c r="D66" s="94">
        <f>+'PP03'!$I$169</f>
        <v>0</v>
      </c>
      <c r="E66" s="94">
        <f>+'PP03'!$I$170</f>
        <v>0</v>
      </c>
      <c r="F66" s="94">
        <f>+'PP03'!$I$171</f>
        <v>0</v>
      </c>
      <c r="G66" s="94">
        <f>'PP03'!$I$172</f>
        <v>0</v>
      </c>
      <c r="H66" s="94">
        <f>'PP03'!$I$173</f>
        <v>0</v>
      </c>
      <c r="I66" s="94">
        <f t="shared" si="18"/>
        <v>0</v>
      </c>
    </row>
    <row r="67" spans="1:9" hidden="1">
      <c r="A67" s="196">
        <v>4</v>
      </c>
      <c r="B67" s="115" t="str">
        <f>IF(Project!$C$20&lt;&gt;"",Project!$C$20,"")</f>
        <v/>
      </c>
      <c r="C67" s="94">
        <f>+'PP04'!$I$168</f>
        <v>0</v>
      </c>
      <c r="D67" s="94">
        <f>+'PP04'!$I$169</f>
        <v>0</v>
      </c>
      <c r="E67" s="94">
        <f>+'PP04'!$I$170</f>
        <v>0</v>
      </c>
      <c r="F67" s="94">
        <f>+'PP04'!$I$171</f>
        <v>0</v>
      </c>
      <c r="G67" s="94">
        <f>'PP04'!$I$172</f>
        <v>0</v>
      </c>
      <c r="H67" s="94">
        <f>'PP04'!$I$173</f>
        <v>0</v>
      </c>
      <c r="I67" s="94">
        <f t="shared" si="18"/>
        <v>0</v>
      </c>
    </row>
    <row r="68" spans="1:9" hidden="1">
      <c r="A68" s="196">
        <v>5</v>
      </c>
      <c r="B68" s="115" t="str">
        <f>IF(Project!$C$21&lt;&gt;"",Project!$C$21,"")</f>
        <v/>
      </c>
      <c r="C68" s="94">
        <f>+'PP05'!$I$168</f>
        <v>0</v>
      </c>
      <c r="D68" s="94">
        <f>+'PP05'!$I$169</f>
        <v>0</v>
      </c>
      <c r="E68" s="94">
        <f>+'PP05'!$I$170</f>
        <v>0</v>
      </c>
      <c r="F68" s="94">
        <f>+'PP05'!$I$171</f>
        <v>0</v>
      </c>
      <c r="G68" s="94">
        <f>'PP05'!$I$172</f>
        <v>0</v>
      </c>
      <c r="H68" s="94">
        <f>'PP05'!$I$173</f>
        <v>0</v>
      </c>
      <c r="I68" s="94">
        <f t="shared" si="18"/>
        <v>0</v>
      </c>
    </row>
    <row r="69" spans="1:9" hidden="1">
      <c r="A69" s="196">
        <v>6</v>
      </c>
      <c r="B69" s="115" t="str">
        <f>IF(Project!$C$22&lt;&gt;"",Project!$C$22,"")</f>
        <v/>
      </c>
      <c r="C69" s="94">
        <f>+'PP06'!$I$168</f>
        <v>0</v>
      </c>
      <c r="D69" s="94">
        <f>+'PP06'!$I$169</f>
        <v>0</v>
      </c>
      <c r="E69" s="94">
        <f>+'PP06'!$I$170</f>
        <v>0</v>
      </c>
      <c r="F69" s="94">
        <f>+'PP06'!$I$171</f>
        <v>0</v>
      </c>
      <c r="G69" s="94">
        <f>'PP06'!$I$172</f>
        <v>0</v>
      </c>
      <c r="H69" s="94">
        <f>'PP06'!$I$173</f>
        <v>0</v>
      </c>
      <c r="I69" s="94">
        <f t="shared" si="18"/>
        <v>0</v>
      </c>
    </row>
    <row r="70" spans="1:9" hidden="1">
      <c r="A70" s="196">
        <v>7</v>
      </c>
      <c r="B70" s="115" t="str">
        <f>IF(Project!$C$23&lt;&gt;"",Project!$C$23,"")</f>
        <v/>
      </c>
      <c r="C70" s="94">
        <f>+'PP07'!$I$168</f>
        <v>0</v>
      </c>
      <c r="D70" s="94">
        <f>+'PP07'!$I$169</f>
        <v>0</v>
      </c>
      <c r="E70" s="94">
        <f>+'PP07'!$I$170</f>
        <v>0</v>
      </c>
      <c r="F70" s="94">
        <f>+'PP07'!$I$171</f>
        <v>0</v>
      </c>
      <c r="G70" s="94">
        <f>'PP07'!$I$172</f>
        <v>0</v>
      </c>
      <c r="H70" s="94">
        <f>'PP07'!$I$173</f>
        <v>0</v>
      </c>
      <c r="I70" s="94">
        <f t="shared" si="18"/>
        <v>0</v>
      </c>
    </row>
    <row r="71" spans="1:9" hidden="1">
      <c r="A71" s="196">
        <v>8</v>
      </c>
      <c r="B71" s="115" t="str">
        <f>IF(Project!$C$24&lt;&gt;"",Project!$C$24,"")</f>
        <v/>
      </c>
      <c r="C71" s="94">
        <f>+'PP08'!$I$168</f>
        <v>0</v>
      </c>
      <c r="D71" s="94">
        <f>+'PP08'!$I$169</f>
        <v>0</v>
      </c>
      <c r="E71" s="94">
        <f>+'PP08'!$I$170</f>
        <v>0</v>
      </c>
      <c r="F71" s="94">
        <f>+'PP08'!$I$171</f>
        <v>0</v>
      </c>
      <c r="G71" s="94">
        <f>'PP08'!$I$172</f>
        <v>0</v>
      </c>
      <c r="H71" s="94">
        <f>'PP08'!$I$173</f>
        <v>0</v>
      </c>
      <c r="I71" s="94">
        <f t="shared" si="18"/>
        <v>0</v>
      </c>
    </row>
    <row r="72" spans="1:9" hidden="1">
      <c r="A72" s="196">
        <v>9</v>
      </c>
      <c r="B72" s="115" t="str">
        <f>IF(Project!$C$25&lt;&gt;"",Project!$C$25,"")</f>
        <v/>
      </c>
      <c r="C72" s="94">
        <f>+'PP09'!$I$168</f>
        <v>0</v>
      </c>
      <c r="D72" s="94">
        <f>+'PP09'!$I$169</f>
        <v>0</v>
      </c>
      <c r="E72" s="94">
        <f>+'PP09'!$I$170</f>
        <v>0</v>
      </c>
      <c r="F72" s="94">
        <f>+'PP09'!$I$171</f>
        <v>0</v>
      </c>
      <c r="G72" s="94">
        <f>'PP09'!$I$172</f>
        <v>0</v>
      </c>
      <c r="H72" s="94">
        <f>'PP09'!$I$173</f>
        <v>0</v>
      </c>
      <c r="I72" s="94">
        <f t="shared" si="18"/>
        <v>0</v>
      </c>
    </row>
    <row r="73" spans="1:9" hidden="1">
      <c r="A73" s="196">
        <v>10</v>
      </c>
      <c r="B73" s="115" t="str">
        <f>IF(Project!$C$26&lt;&gt;"",Project!$C$26,"")</f>
        <v/>
      </c>
      <c r="C73" s="94">
        <f>+'PP10'!$I$168</f>
        <v>0</v>
      </c>
      <c r="D73" s="94">
        <f>+'PP10'!$I$169</f>
        <v>0</v>
      </c>
      <c r="E73" s="94">
        <f>+'PP10'!$I$170</f>
        <v>0</v>
      </c>
      <c r="F73" s="94">
        <f>+'PP10'!$I$171</f>
        <v>0</v>
      </c>
      <c r="G73" s="94">
        <f>'PP10'!$I$172</f>
        <v>0</v>
      </c>
      <c r="H73" s="94">
        <f>'PP10'!$I$173</f>
        <v>0</v>
      </c>
      <c r="I73" s="94">
        <f t="shared" si="18"/>
        <v>0</v>
      </c>
    </row>
    <row r="74" spans="1:9">
      <c r="A74" s="119"/>
      <c r="B74" s="119" t="s">
        <v>287</v>
      </c>
      <c r="C74" s="98">
        <f>SUM(C64:C73)</f>
        <v>0</v>
      </c>
      <c r="D74" s="98">
        <f t="shared" ref="D74:I74" si="19">SUM(D64:D73)</f>
        <v>0</v>
      </c>
      <c r="E74" s="98">
        <f t="shared" si="19"/>
        <v>0</v>
      </c>
      <c r="F74" s="98">
        <f t="shared" si="19"/>
        <v>0</v>
      </c>
      <c r="G74" s="98">
        <f t="shared" si="19"/>
        <v>0</v>
      </c>
      <c r="H74" s="98">
        <f t="shared" si="19"/>
        <v>0</v>
      </c>
      <c r="I74" s="96">
        <f t="shared" si="19"/>
        <v>0</v>
      </c>
    </row>
    <row r="77" spans="1:9">
      <c r="A77" s="64" t="s">
        <v>384</v>
      </c>
    </row>
    <row r="78" spans="1:9" ht="43.5">
      <c r="A78" s="73" t="s">
        <v>58</v>
      </c>
      <c r="B78" s="78" t="s">
        <v>369</v>
      </c>
      <c r="C78" s="66" t="str">
        <f>IF($G$6=1,+Lijsten!$B$26,"")</f>
        <v/>
      </c>
      <c r="D78" s="66" t="str">
        <f>IF($G$6=1,+Lijsten!$B$27,"Direct personnel costs")</f>
        <v>Direct personnel costs</v>
      </c>
      <c r="E78" s="66" t="s">
        <v>385</v>
      </c>
      <c r="F78" s="66" t="str">
        <f>+Lijsten!B28</f>
        <v>Instruments and Equipment</v>
      </c>
      <c r="G78" s="66" t="str">
        <f>+Lijsten!B29</f>
        <v>Materials and tools</v>
      </c>
      <c r="H78" s="66" t="str">
        <f>+Lijsten!B30</f>
        <v>Other goods, work and services</v>
      </c>
      <c r="I78" s="67" t="s">
        <v>302</v>
      </c>
    </row>
    <row r="79" spans="1:9">
      <c r="A79" s="196">
        <v>1</v>
      </c>
      <c r="B79" s="115" t="str">
        <f>IF(Project!$C$17&lt;&gt;"",Project!$C$17,"")</f>
        <v>Biotech Booster B.V.</v>
      </c>
      <c r="C79" s="94">
        <f>+'PP01'!$D$174</f>
        <v>0</v>
      </c>
      <c r="D79" s="94">
        <f>+'PP01'!$E$174</f>
        <v>0</v>
      </c>
      <c r="E79" s="94">
        <f>+C79+D79</f>
        <v>0</v>
      </c>
      <c r="F79" s="94">
        <f>+'PP01'!$F$174</f>
        <v>0</v>
      </c>
      <c r="G79" s="94">
        <f>+'PP01'!$G$174</f>
        <v>0</v>
      </c>
      <c r="H79" s="94">
        <f>+'PP01'!$H$174</f>
        <v>0</v>
      </c>
      <c r="I79" s="94">
        <f>SUM(E79:H79)</f>
        <v>0</v>
      </c>
    </row>
    <row r="80" spans="1:9">
      <c r="A80" s="196">
        <v>2</v>
      </c>
      <c r="B80" s="115" t="str">
        <f>IF(Project!$C$18&lt;&gt;"",Project!$C$18,"")</f>
        <v/>
      </c>
      <c r="C80" s="94">
        <f>+'PP02'!$D$174</f>
        <v>0</v>
      </c>
      <c r="D80" s="94">
        <f>+'PP02'!$E$174</f>
        <v>0</v>
      </c>
      <c r="E80" s="94">
        <f t="shared" ref="E80:E88" si="20">+C80+D80</f>
        <v>0</v>
      </c>
      <c r="F80" s="94">
        <f>+'PP02'!$F$174</f>
        <v>0</v>
      </c>
      <c r="G80" s="94">
        <f>+'PP02'!$G$174</f>
        <v>0</v>
      </c>
      <c r="H80" s="94">
        <f>+'PP02'!$H$174</f>
        <v>0</v>
      </c>
      <c r="I80" s="94">
        <f t="shared" ref="I80:I88" si="21">SUM(E80:H80)</f>
        <v>0</v>
      </c>
    </row>
    <row r="81" spans="1:13">
      <c r="A81" s="196">
        <v>3</v>
      </c>
      <c r="B81" s="115" t="str">
        <f>IF(Project!$C$19&lt;&gt;"",Project!$C$19,"")</f>
        <v/>
      </c>
      <c r="C81" s="94">
        <f>+'PP03'!$D$174</f>
        <v>0</v>
      </c>
      <c r="D81" s="94">
        <f>+'PP03'!$E$174</f>
        <v>0</v>
      </c>
      <c r="E81" s="94">
        <f t="shared" si="20"/>
        <v>0</v>
      </c>
      <c r="F81" s="94">
        <f>+'PP03'!$F$174</f>
        <v>0</v>
      </c>
      <c r="G81" s="94">
        <f>+'PP03'!$G$174</f>
        <v>0</v>
      </c>
      <c r="H81" s="94">
        <f>+'PP03'!$H$174</f>
        <v>0</v>
      </c>
      <c r="I81" s="94">
        <f t="shared" si="21"/>
        <v>0</v>
      </c>
    </row>
    <row r="82" spans="1:13" hidden="1">
      <c r="A82" s="196">
        <v>4</v>
      </c>
      <c r="B82" s="115" t="str">
        <f>IF(Project!$C$20&lt;&gt;"",Project!$C$20,"")</f>
        <v/>
      </c>
      <c r="C82" s="94">
        <f>+'PP04'!$D$174</f>
        <v>0</v>
      </c>
      <c r="D82" s="94">
        <f>+'PP04'!$E$174</f>
        <v>0</v>
      </c>
      <c r="E82" s="94">
        <f t="shared" si="20"/>
        <v>0</v>
      </c>
      <c r="F82" s="94">
        <f>+'PP04'!$F$174</f>
        <v>0</v>
      </c>
      <c r="G82" s="94">
        <f>+'PP04'!$G$174</f>
        <v>0</v>
      </c>
      <c r="H82" s="94">
        <f>+'PP04'!$H$174</f>
        <v>0</v>
      </c>
      <c r="I82" s="94">
        <f t="shared" si="21"/>
        <v>0</v>
      </c>
    </row>
    <row r="83" spans="1:13" hidden="1">
      <c r="A83" s="196">
        <v>5</v>
      </c>
      <c r="B83" s="115" t="str">
        <f>IF(Project!$C$21&lt;&gt;"",Project!$C$21,"")</f>
        <v/>
      </c>
      <c r="C83" s="94">
        <f>+'PP05'!$D$174</f>
        <v>0</v>
      </c>
      <c r="D83" s="94">
        <f>+'PP05'!$E$174</f>
        <v>0</v>
      </c>
      <c r="E83" s="94">
        <f t="shared" si="20"/>
        <v>0</v>
      </c>
      <c r="F83" s="94">
        <f>+'PP05'!$F$174</f>
        <v>0</v>
      </c>
      <c r="G83" s="94">
        <f>+'PP05'!$G$174</f>
        <v>0</v>
      </c>
      <c r="H83" s="94">
        <f>+'PP05'!$H$174</f>
        <v>0</v>
      </c>
      <c r="I83" s="94">
        <f t="shared" si="21"/>
        <v>0</v>
      </c>
    </row>
    <row r="84" spans="1:13" hidden="1">
      <c r="A84" s="196">
        <v>6</v>
      </c>
      <c r="B84" s="115" t="str">
        <f>IF(Project!$C$22&lt;&gt;"",Project!$C$22,"")</f>
        <v/>
      </c>
      <c r="C84" s="94">
        <f>+'PP06'!$D$174</f>
        <v>0</v>
      </c>
      <c r="D84" s="94">
        <f>+'PP06'!$E$174</f>
        <v>0</v>
      </c>
      <c r="E84" s="94">
        <f t="shared" si="20"/>
        <v>0</v>
      </c>
      <c r="F84" s="94">
        <f>+'PP06'!$F$174</f>
        <v>0</v>
      </c>
      <c r="G84" s="94">
        <f>+'PP06'!$G$174</f>
        <v>0</v>
      </c>
      <c r="H84" s="94">
        <f>+'PP06'!$H$174</f>
        <v>0</v>
      </c>
      <c r="I84" s="94">
        <f t="shared" si="21"/>
        <v>0</v>
      </c>
    </row>
    <row r="85" spans="1:13" hidden="1">
      <c r="A85" s="196">
        <v>7</v>
      </c>
      <c r="B85" s="115" t="str">
        <f>IF(Project!$C$23&lt;&gt;"",Project!$C$23,"")</f>
        <v/>
      </c>
      <c r="C85" s="94">
        <f>+'PP07'!$D$174</f>
        <v>0</v>
      </c>
      <c r="D85" s="94">
        <f>+'PP07'!$E$174</f>
        <v>0</v>
      </c>
      <c r="E85" s="94">
        <f t="shared" si="20"/>
        <v>0</v>
      </c>
      <c r="F85" s="94">
        <f>+'PP07'!$F$174</f>
        <v>0</v>
      </c>
      <c r="G85" s="94">
        <f>+'PP07'!$G$174</f>
        <v>0</v>
      </c>
      <c r="H85" s="94">
        <f>+'PP07'!$H$174</f>
        <v>0</v>
      </c>
      <c r="I85" s="94">
        <f t="shared" si="21"/>
        <v>0</v>
      </c>
    </row>
    <row r="86" spans="1:13" hidden="1">
      <c r="A86" s="196">
        <v>8</v>
      </c>
      <c r="B86" s="115" t="str">
        <f>IF(Project!$C$24&lt;&gt;"",Project!$C$24,"")</f>
        <v/>
      </c>
      <c r="C86" s="94">
        <f>+'PP08'!$D$174</f>
        <v>0</v>
      </c>
      <c r="D86" s="94">
        <f>+'PP08'!$E$174</f>
        <v>0</v>
      </c>
      <c r="E86" s="94">
        <f t="shared" si="20"/>
        <v>0</v>
      </c>
      <c r="F86" s="94">
        <f>+'PP08'!$F$174</f>
        <v>0</v>
      </c>
      <c r="G86" s="94">
        <f>+'PP08'!$G$174</f>
        <v>0</v>
      </c>
      <c r="H86" s="94">
        <f>+'PP08'!$H$174</f>
        <v>0</v>
      </c>
      <c r="I86" s="94">
        <f t="shared" si="21"/>
        <v>0</v>
      </c>
    </row>
    <row r="87" spans="1:13" hidden="1">
      <c r="A87" s="196">
        <v>9</v>
      </c>
      <c r="B87" s="115" t="str">
        <f>IF(Project!$C$25&lt;&gt;"",Project!$C$25,"")</f>
        <v/>
      </c>
      <c r="C87" s="94">
        <f>+'PP09'!$D$174</f>
        <v>0</v>
      </c>
      <c r="D87" s="94">
        <f>+'PP09'!$E$174</f>
        <v>0</v>
      </c>
      <c r="E87" s="94">
        <f t="shared" si="20"/>
        <v>0</v>
      </c>
      <c r="F87" s="94">
        <f>+'PP09'!$F$174</f>
        <v>0</v>
      </c>
      <c r="G87" s="94">
        <f>+'PP09'!$G$174</f>
        <v>0</v>
      </c>
      <c r="H87" s="94">
        <f>+'PP09'!$H$174</f>
        <v>0</v>
      </c>
      <c r="I87" s="94">
        <f t="shared" si="21"/>
        <v>0</v>
      </c>
    </row>
    <row r="88" spans="1:13" hidden="1">
      <c r="A88" s="196">
        <v>10</v>
      </c>
      <c r="B88" s="115" t="str">
        <f>IF(Project!$C$26&lt;&gt;"",Project!$C$26,"")</f>
        <v/>
      </c>
      <c r="C88" s="94">
        <f>+'PP10'!$D$174</f>
        <v>0</v>
      </c>
      <c r="D88" s="94">
        <f>+'PP10'!$E$174</f>
        <v>0</v>
      </c>
      <c r="E88" s="94">
        <f t="shared" si="20"/>
        <v>0</v>
      </c>
      <c r="F88" s="94">
        <f>+'PP10'!$F$174</f>
        <v>0</v>
      </c>
      <c r="G88" s="94">
        <f>+'PP10'!$G$174</f>
        <v>0</v>
      </c>
      <c r="H88" s="94">
        <f>+'PP10'!$H$174</f>
        <v>0</v>
      </c>
      <c r="I88" s="94">
        <f t="shared" si="21"/>
        <v>0</v>
      </c>
    </row>
    <row r="89" spans="1:13">
      <c r="A89" s="119"/>
      <c r="B89" s="119" t="s">
        <v>287</v>
      </c>
      <c r="C89" s="98">
        <f t="shared" ref="C89:H89" si="22">SUM(C79:C88)</f>
        <v>0</v>
      </c>
      <c r="D89" s="98">
        <f t="shared" si="22"/>
        <v>0</v>
      </c>
      <c r="E89" s="98">
        <f t="shared" si="22"/>
        <v>0</v>
      </c>
      <c r="F89" s="98">
        <f t="shared" si="22"/>
        <v>0</v>
      </c>
      <c r="G89" s="98">
        <f t="shared" si="22"/>
        <v>0</v>
      </c>
      <c r="H89" s="98">
        <f t="shared" si="22"/>
        <v>0</v>
      </c>
      <c r="I89" s="96">
        <f>SUM(I79:I88)</f>
        <v>0</v>
      </c>
    </row>
    <row r="91" spans="1:13" hidden="1"/>
    <row r="92" spans="1:13" hidden="1">
      <c r="A92" s="64" t="s">
        <v>386</v>
      </c>
    </row>
    <row r="93" spans="1:13" hidden="1">
      <c r="A93" s="73" t="s">
        <v>58</v>
      </c>
      <c r="B93" s="78" t="s">
        <v>369</v>
      </c>
      <c r="C93" s="66" t="str">
        <f>IF(WPS!$B$11&lt;&gt;"",+WPS!$A$11,"")</f>
        <v/>
      </c>
      <c r="D93" s="66" t="str">
        <f>IF(WPS!$B$12&lt;&gt;"",+WPS!$A$12,"")</f>
        <v/>
      </c>
      <c r="E93" s="66" t="str">
        <f>IF(WPS!$B$13&lt;&gt;"",+WPS!$A$13,"")</f>
        <v/>
      </c>
      <c r="F93" s="66" t="str">
        <f>IF(WPS!$B$14&lt;&gt;"",+WPS!$A$14,"")</f>
        <v/>
      </c>
      <c r="G93" s="66" t="str">
        <f>IF(WPS!$B$15&lt;&gt;"",+WPS!$A$15,"")</f>
        <v/>
      </c>
      <c r="H93" s="66" t="str">
        <f>IF(WPS!$B$16&lt;&gt;"",+WPS!$A$16,"")</f>
        <v/>
      </c>
      <c r="I93" s="66" t="str">
        <f>IF(WPS!$B$17&lt;&gt;"",+WPS!$A$17,"")</f>
        <v/>
      </c>
      <c r="J93" s="66" t="str">
        <f>IF(WPS!$B$18&lt;&gt;"",+WPS!$A$18,"")</f>
        <v/>
      </c>
      <c r="K93" s="66" t="str">
        <f>IF(WPS!$B$19&lt;&gt;"",+WPS!$A$19,"")</f>
        <v/>
      </c>
      <c r="L93" s="66" t="str">
        <f>IF(WPS!$B$20&lt;&gt;"",+WPS!$A$20,"")</f>
        <v/>
      </c>
      <c r="M93" s="67" t="s">
        <v>61</v>
      </c>
    </row>
    <row r="94" spans="1:13" hidden="1">
      <c r="A94" s="196">
        <v>1</v>
      </c>
      <c r="B94" s="115" t="str">
        <f>IF(Project!$C$17&lt;&gt;"",Project!$C$17,"")</f>
        <v>Biotech Booster B.V.</v>
      </c>
      <c r="C94" s="94" t="str">
        <f>IF(C$93&lt;&gt;"",+'PP01'!#REF!,"")</f>
        <v/>
      </c>
      <c r="D94" s="94" t="str">
        <f>IF(D$93&lt;&gt;"",+'PP01'!#REF!,"")</f>
        <v/>
      </c>
      <c r="E94" s="94" t="str">
        <f>IF(E$93&lt;&gt;"",+'PP01'!#REF!,"")</f>
        <v/>
      </c>
      <c r="F94" s="94" t="str">
        <f>IF(F$93&lt;&gt;"",+'PP01'!#REF!,"")</f>
        <v/>
      </c>
      <c r="G94" s="94" t="str">
        <f>IF(G$93&lt;&gt;"",+'PP01'!#REF!,"")</f>
        <v/>
      </c>
      <c r="H94" s="94" t="str">
        <f>IF(H$93&lt;&gt;"",+'PP01'!#REF!,"")</f>
        <v/>
      </c>
      <c r="I94" s="94" t="str">
        <f>IF(I$93&lt;&gt;"",+'PP01'!#REF!,"")</f>
        <v/>
      </c>
      <c r="J94" s="94" t="str">
        <f>IF(J$93&lt;&gt;"",+'PP01'!#REF!,"")</f>
        <v/>
      </c>
      <c r="K94" s="94" t="str">
        <f>IF(K$93&lt;&gt;"",+'PP01'!#REF!,"")</f>
        <v/>
      </c>
      <c r="L94" s="94" t="str">
        <f>IF(L$93&lt;&gt;"",+'PP01'!#REF!,"")</f>
        <v/>
      </c>
      <c r="M94" s="94">
        <f>SUM(C94:L94)</f>
        <v>0</v>
      </c>
    </row>
    <row r="95" spans="1:13" hidden="1">
      <c r="A95" s="196">
        <v>2</v>
      </c>
      <c r="B95" s="115" t="str">
        <f>IF(Project!$C$18&lt;&gt;"",Project!$C$18,"")</f>
        <v/>
      </c>
      <c r="C95" s="94" t="str">
        <f>IF(C$93&lt;&gt;"",+'PP02'!#REF!,"")</f>
        <v/>
      </c>
      <c r="D95" s="94" t="str">
        <f>IF(D$93&lt;&gt;"",+'PP02'!#REF!,"")</f>
        <v/>
      </c>
      <c r="E95" s="94" t="str">
        <f>IF(E$93&lt;&gt;"",+'PP02'!#REF!,"")</f>
        <v/>
      </c>
      <c r="F95" s="94" t="str">
        <f>IF(F$93&lt;&gt;"",+'PP02'!#REF!,"")</f>
        <v/>
      </c>
      <c r="G95" s="94" t="str">
        <f>IF(G$93&lt;&gt;"",+'PP02'!#REF!,"")</f>
        <v/>
      </c>
      <c r="H95" s="94" t="str">
        <f>IF(H$93&lt;&gt;"",+'PP02'!#REF!,"")</f>
        <v/>
      </c>
      <c r="I95" s="94" t="str">
        <f>IF(I$93&lt;&gt;"",+'PP02'!#REF!,"")</f>
        <v/>
      </c>
      <c r="J95" s="94" t="str">
        <f>IF(J$93&lt;&gt;"",+'PP02'!#REF!,"")</f>
        <v/>
      </c>
      <c r="K95" s="94" t="str">
        <f>IF(K$93&lt;&gt;"",+'PP02'!#REF!,"")</f>
        <v/>
      </c>
      <c r="L95" s="94" t="str">
        <f>IF(L$93&lt;&gt;"",+'PP02'!#REF!,"")</f>
        <v/>
      </c>
      <c r="M95" s="94">
        <f t="shared" ref="M95:M103" si="23">SUM(C95:L95)</f>
        <v>0</v>
      </c>
    </row>
    <row r="96" spans="1:13" hidden="1">
      <c r="A96" s="196">
        <v>3</v>
      </c>
      <c r="B96" s="115" t="str">
        <f>IF(Project!$C$19&lt;&gt;"",Project!$C$19,"")</f>
        <v/>
      </c>
      <c r="C96" s="94" t="str">
        <f>IF(C$93&lt;&gt;"",+'PP03'!#REF!,"")</f>
        <v/>
      </c>
      <c r="D96" s="94" t="str">
        <f>IF(D$93&lt;&gt;"",+'PP03'!#REF!,"")</f>
        <v/>
      </c>
      <c r="E96" s="94" t="str">
        <f>IF(E$93&lt;&gt;"",+'PP03'!#REF!,"")</f>
        <v/>
      </c>
      <c r="F96" s="94" t="str">
        <f>IF(F$93&lt;&gt;"",+'PP03'!#REF!,"")</f>
        <v/>
      </c>
      <c r="G96" s="94" t="str">
        <f>IF(G$93&lt;&gt;"",+'PP03'!#REF!,"")</f>
        <v/>
      </c>
      <c r="H96" s="94" t="str">
        <f>IF(H$93&lt;&gt;"",+'PP03'!#REF!,"")</f>
        <v/>
      </c>
      <c r="I96" s="94" t="str">
        <f>IF(I$93&lt;&gt;"",+'PP03'!#REF!,"")</f>
        <v/>
      </c>
      <c r="J96" s="94" t="str">
        <f>IF(J$93&lt;&gt;"",+'PP03'!#REF!,"")</f>
        <v/>
      </c>
      <c r="K96" s="94" t="str">
        <f>IF(K$93&lt;&gt;"",+'PP03'!#REF!,"")</f>
        <v/>
      </c>
      <c r="L96" s="94" t="str">
        <f>IF(L$93&lt;&gt;"",+'PP03'!#REF!,"")</f>
        <v/>
      </c>
      <c r="M96" s="94">
        <f t="shared" si="23"/>
        <v>0</v>
      </c>
    </row>
    <row r="97" spans="1:13" hidden="1">
      <c r="A97" s="196">
        <v>4</v>
      </c>
      <c r="B97" s="115" t="str">
        <f>IF(Project!$C$20&lt;&gt;"",Project!$C$20,"")</f>
        <v/>
      </c>
      <c r="C97" s="94" t="str">
        <f>IF(C$93&lt;&gt;"",+'PP04'!#REF!,"")</f>
        <v/>
      </c>
      <c r="D97" s="94" t="str">
        <f>IF(D$93&lt;&gt;"",+'PP04'!#REF!,"")</f>
        <v/>
      </c>
      <c r="E97" s="94" t="str">
        <f>IF(E$93&lt;&gt;"",+'PP04'!#REF!,"")</f>
        <v/>
      </c>
      <c r="F97" s="94" t="str">
        <f>IF(F$93&lt;&gt;"",+'PP04'!#REF!,"")</f>
        <v/>
      </c>
      <c r="G97" s="94" t="str">
        <f>IF(G$93&lt;&gt;"",+'PP04'!#REF!,"")</f>
        <v/>
      </c>
      <c r="H97" s="94" t="str">
        <f>IF(H$93&lt;&gt;"",+'PP04'!#REF!,"")</f>
        <v/>
      </c>
      <c r="I97" s="94" t="str">
        <f>IF(I$93&lt;&gt;"",+'PP04'!#REF!,"")</f>
        <v/>
      </c>
      <c r="J97" s="94" t="str">
        <f>IF(J$93&lt;&gt;"",+'PP04'!#REF!,"")</f>
        <v/>
      </c>
      <c r="K97" s="94" t="str">
        <f>IF(K$93&lt;&gt;"",+'PP04'!#REF!,"")</f>
        <v/>
      </c>
      <c r="L97" s="94" t="str">
        <f>IF(L$93&lt;&gt;"",+'PP04'!#REF!,"")</f>
        <v/>
      </c>
      <c r="M97" s="94">
        <f t="shared" si="23"/>
        <v>0</v>
      </c>
    </row>
    <row r="98" spans="1:13" hidden="1">
      <c r="A98" s="196">
        <v>5</v>
      </c>
      <c r="B98" s="115" t="str">
        <f>IF(Project!$C$21&lt;&gt;"",Project!$C$21,"")</f>
        <v/>
      </c>
      <c r="C98" s="94" t="str">
        <f>IF(C$93&lt;&gt;"",+'PP05'!#REF!,"")</f>
        <v/>
      </c>
      <c r="D98" s="94" t="str">
        <f>IF(D$93&lt;&gt;"",+'PP05'!#REF!,"")</f>
        <v/>
      </c>
      <c r="E98" s="94" t="str">
        <f>IF(E$93&lt;&gt;"",+'PP05'!#REF!,"")</f>
        <v/>
      </c>
      <c r="F98" s="94" t="str">
        <f>IF(F$93&lt;&gt;"",+'PP05'!#REF!,"")</f>
        <v/>
      </c>
      <c r="G98" s="94" t="str">
        <f>IF(G$93&lt;&gt;"",+'PP05'!#REF!,"")</f>
        <v/>
      </c>
      <c r="H98" s="94" t="str">
        <f>IF(H$93&lt;&gt;"",+'PP05'!#REF!,"")</f>
        <v/>
      </c>
      <c r="I98" s="94" t="str">
        <f>IF(I$93&lt;&gt;"",+'PP05'!#REF!,"")</f>
        <v/>
      </c>
      <c r="J98" s="94" t="str">
        <f>IF(J$93&lt;&gt;"",+'PP05'!#REF!,"")</f>
        <v/>
      </c>
      <c r="K98" s="94" t="str">
        <f>IF(K$93&lt;&gt;"",+'PP05'!#REF!,"")</f>
        <v/>
      </c>
      <c r="L98" s="94" t="str">
        <f>IF(L$93&lt;&gt;"",+'PP05'!#REF!,"")</f>
        <v/>
      </c>
      <c r="M98" s="94">
        <f t="shared" si="23"/>
        <v>0</v>
      </c>
    </row>
    <row r="99" spans="1:13" hidden="1">
      <c r="A99" s="196">
        <v>6</v>
      </c>
      <c r="B99" s="115" t="str">
        <f>IF(Project!$C$22&lt;&gt;"",Project!$C$22,"")</f>
        <v/>
      </c>
      <c r="C99" s="94" t="str">
        <f>IF(C$93&lt;&gt;"",+'PP06'!#REF!,"")</f>
        <v/>
      </c>
      <c r="D99" s="94" t="str">
        <f>IF(D$93&lt;&gt;"",+'PP06'!#REF!,"")</f>
        <v/>
      </c>
      <c r="E99" s="94" t="str">
        <f>IF(E$93&lt;&gt;"",+'PP06'!#REF!,"")</f>
        <v/>
      </c>
      <c r="F99" s="94" t="str">
        <f>IF(F$93&lt;&gt;"",+'PP06'!#REF!,"")</f>
        <v/>
      </c>
      <c r="G99" s="94" t="str">
        <f>IF(G$93&lt;&gt;"",+'PP06'!#REF!,"")</f>
        <v/>
      </c>
      <c r="H99" s="94" t="str">
        <f>IF(H$93&lt;&gt;"",+'PP06'!#REF!,"")</f>
        <v/>
      </c>
      <c r="I99" s="94" t="str">
        <f>IF(I$93&lt;&gt;"",+'PP06'!#REF!,"")</f>
        <v/>
      </c>
      <c r="J99" s="94" t="str">
        <f>IF(J$93&lt;&gt;"",+'PP06'!#REF!,"")</f>
        <v/>
      </c>
      <c r="K99" s="94" t="str">
        <f>IF(K$93&lt;&gt;"",+'PP06'!#REF!,"")</f>
        <v/>
      </c>
      <c r="L99" s="94" t="str">
        <f>IF(L$93&lt;&gt;"",+'PP06'!#REF!,"")</f>
        <v/>
      </c>
      <c r="M99" s="94">
        <f t="shared" si="23"/>
        <v>0</v>
      </c>
    </row>
    <row r="100" spans="1:13" hidden="1">
      <c r="A100" s="196">
        <v>7</v>
      </c>
      <c r="B100" s="115" t="str">
        <f>IF(Project!$C$23&lt;&gt;"",Project!$C$23,"")</f>
        <v/>
      </c>
      <c r="C100" s="94" t="str">
        <f>IF(C$93&lt;&gt;"",+'PP07'!#REF!,"")</f>
        <v/>
      </c>
      <c r="D100" s="94" t="str">
        <f>IF(D$93&lt;&gt;"",+'PP07'!#REF!,"")</f>
        <v/>
      </c>
      <c r="E100" s="94" t="str">
        <f>IF(E$93&lt;&gt;"",+'PP07'!#REF!,"")</f>
        <v/>
      </c>
      <c r="F100" s="94" t="str">
        <f>IF(F$93&lt;&gt;"",+'PP07'!#REF!,"")</f>
        <v/>
      </c>
      <c r="G100" s="94" t="str">
        <f>IF(G$93&lt;&gt;"",+'PP07'!#REF!,"")</f>
        <v/>
      </c>
      <c r="H100" s="94" t="str">
        <f>IF(H$93&lt;&gt;"",+'PP07'!#REF!,"")</f>
        <v/>
      </c>
      <c r="I100" s="94" t="str">
        <f>IF(I$93&lt;&gt;"",+'PP07'!#REF!,"")</f>
        <v/>
      </c>
      <c r="J100" s="94" t="str">
        <f>IF(J$93&lt;&gt;"",+'PP07'!#REF!,"")</f>
        <v/>
      </c>
      <c r="K100" s="94" t="str">
        <f>IF(K$93&lt;&gt;"",+'PP07'!#REF!,"")</f>
        <v/>
      </c>
      <c r="L100" s="94" t="str">
        <f>IF(L$93&lt;&gt;"",+'PP07'!#REF!,"")</f>
        <v/>
      </c>
      <c r="M100" s="94">
        <f t="shared" si="23"/>
        <v>0</v>
      </c>
    </row>
    <row r="101" spans="1:13" hidden="1">
      <c r="A101" s="196">
        <v>8</v>
      </c>
      <c r="B101" s="115" t="str">
        <f>IF(Project!$C$24&lt;&gt;"",Project!$C$24,"")</f>
        <v/>
      </c>
      <c r="C101" s="94" t="str">
        <f>IF(C$93&lt;&gt;"",+'PP08'!#REF!,"")</f>
        <v/>
      </c>
      <c r="D101" s="94" t="str">
        <f>IF(D$93&lt;&gt;"",+'PP08'!#REF!,"")</f>
        <v/>
      </c>
      <c r="E101" s="94" t="str">
        <f>IF(E$93&lt;&gt;"",+'PP08'!#REF!,"")</f>
        <v/>
      </c>
      <c r="F101" s="94" t="str">
        <f>IF(F$93&lt;&gt;"",+'PP08'!#REF!,"")</f>
        <v/>
      </c>
      <c r="G101" s="94" t="str">
        <f>IF(G$93&lt;&gt;"",+'PP08'!#REF!,"")</f>
        <v/>
      </c>
      <c r="H101" s="94" t="str">
        <f>IF(H$93&lt;&gt;"",+'PP08'!#REF!,"")</f>
        <v/>
      </c>
      <c r="I101" s="94" t="str">
        <f>IF(I$93&lt;&gt;"",+'PP08'!#REF!,"")</f>
        <v/>
      </c>
      <c r="J101" s="94" t="str">
        <f>IF(J$93&lt;&gt;"",+'PP08'!#REF!,"")</f>
        <v/>
      </c>
      <c r="K101" s="94" t="str">
        <f>IF(K$93&lt;&gt;"",+'PP08'!#REF!,"")</f>
        <v/>
      </c>
      <c r="L101" s="94" t="str">
        <f>IF(L$93&lt;&gt;"",+'PP08'!#REF!,"")</f>
        <v/>
      </c>
      <c r="M101" s="94">
        <f t="shared" si="23"/>
        <v>0</v>
      </c>
    </row>
    <row r="102" spans="1:13" hidden="1">
      <c r="A102" s="196">
        <v>9</v>
      </c>
      <c r="B102" s="115" t="str">
        <f>IF(Project!$C$25&lt;&gt;"",Project!$C$25,"")</f>
        <v/>
      </c>
      <c r="C102" s="94" t="str">
        <f>IF(C$93&lt;&gt;"",+'PP09'!#REF!,"")</f>
        <v/>
      </c>
      <c r="D102" s="94" t="str">
        <f>IF(D$93&lt;&gt;"",+'PP09'!#REF!,"")</f>
        <v/>
      </c>
      <c r="E102" s="94" t="str">
        <f>IF(E$93&lt;&gt;"",+'PP09'!#REF!,"")</f>
        <v/>
      </c>
      <c r="F102" s="94" t="str">
        <f>IF(F$93&lt;&gt;"",+'PP09'!#REF!,"")</f>
        <v/>
      </c>
      <c r="G102" s="94" t="str">
        <f>IF(G$93&lt;&gt;"",+'PP09'!#REF!,"")</f>
        <v/>
      </c>
      <c r="H102" s="94" t="str">
        <f>IF(H$93&lt;&gt;"",+'PP09'!#REF!,"")</f>
        <v/>
      </c>
      <c r="I102" s="94" t="str">
        <f>IF(I$93&lt;&gt;"",+'PP09'!#REF!,"")</f>
        <v/>
      </c>
      <c r="J102" s="94" t="str">
        <f>IF(J$93&lt;&gt;"",+'PP09'!#REF!,"")</f>
        <v/>
      </c>
      <c r="K102" s="94" t="str">
        <f>IF(K$93&lt;&gt;"",+'PP09'!#REF!,"")</f>
        <v/>
      </c>
      <c r="L102" s="94" t="str">
        <f>IF(L$93&lt;&gt;"",+'PP09'!#REF!,"")</f>
        <v/>
      </c>
      <c r="M102" s="94">
        <f t="shared" si="23"/>
        <v>0</v>
      </c>
    </row>
    <row r="103" spans="1:13" hidden="1">
      <c r="A103" s="196">
        <v>10</v>
      </c>
      <c r="B103" s="115" t="str">
        <f>IF(Project!$C$26&lt;&gt;"",Project!$C$26,"")</f>
        <v/>
      </c>
      <c r="C103" s="94" t="str">
        <f>IF(C$93&lt;&gt;"",+'PP10'!#REF!,"")</f>
        <v/>
      </c>
      <c r="D103" s="94" t="str">
        <f>IF(D$93&lt;&gt;"",+'PP10'!#REF!,"")</f>
        <v/>
      </c>
      <c r="E103" s="94" t="str">
        <f>IF(E$93&lt;&gt;"",+'PP10'!#REF!,"")</f>
        <v/>
      </c>
      <c r="F103" s="94" t="str">
        <f>IF(F$93&lt;&gt;"",+'PP10'!#REF!,"")</f>
        <v/>
      </c>
      <c r="G103" s="94" t="str">
        <f>IF(G$93&lt;&gt;"",+'PP10'!#REF!,"")</f>
        <v/>
      </c>
      <c r="H103" s="94" t="str">
        <f>IF(H$93&lt;&gt;"",+'PP10'!#REF!,"")</f>
        <v/>
      </c>
      <c r="I103" s="94" t="str">
        <f>IF(I$93&lt;&gt;"",+'PP10'!#REF!,"")</f>
        <v/>
      </c>
      <c r="J103" s="94" t="str">
        <f>IF(J$93&lt;&gt;"",+'PP10'!#REF!,"")</f>
        <v/>
      </c>
      <c r="K103" s="94" t="str">
        <f>IF(K$93&lt;&gt;"",+'PP10'!#REF!,"")</f>
        <v/>
      </c>
      <c r="L103" s="94" t="str">
        <f>IF(L$93&lt;&gt;"",+'PP10'!#REF!,"")</f>
        <v/>
      </c>
      <c r="M103" s="94">
        <f t="shared" si="23"/>
        <v>0</v>
      </c>
    </row>
    <row r="104" spans="1:13" hidden="1">
      <c r="A104" s="120"/>
      <c r="B104" s="120" t="s">
        <v>287</v>
      </c>
      <c r="C104" s="98">
        <f>SUM(C94:C103)</f>
        <v>0</v>
      </c>
      <c r="D104" s="98">
        <f t="shared" ref="D104:M104" si="24">SUM(D94:D103)</f>
        <v>0</v>
      </c>
      <c r="E104" s="98">
        <f t="shared" si="24"/>
        <v>0</v>
      </c>
      <c r="F104" s="98">
        <f t="shared" si="24"/>
        <v>0</v>
      </c>
      <c r="G104" s="98">
        <f t="shared" si="24"/>
        <v>0</v>
      </c>
      <c r="H104" s="98">
        <f t="shared" si="24"/>
        <v>0</v>
      </c>
      <c r="I104" s="98">
        <f t="shared" si="24"/>
        <v>0</v>
      </c>
      <c r="J104" s="98">
        <f t="shared" si="24"/>
        <v>0</v>
      </c>
      <c r="K104" s="98">
        <f t="shared" si="24"/>
        <v>0</v>
      </c>
      <c r="L104" s="98">
        <f t="shared" si="24"/>
        <v>0</v>
      </c>
      <c r="M104" s="96">
        <f t="shared" si="24"/>
        <v>0</v>
      </c>
    </row>
    <row r="106" spans="1:13" ht="18.600000000000001">
      <c r="A106" s="344" t="s">
        <v>387</v>
      </c>
      <c r="B106" s="345"/>
      <c r="C106" s="345"/>
      <c r="D106" s="345"/>
      <c r="E106" s="345"/>
      <c r="F106" s="345"/>
      <c r="G106" s="345"/>
      <c r="H106" s="345"/>
      <c r="I106" s="345"/>
      <c r="J106" s="345"/>
      <c r="K106" s="345"/>
      <c r="L106" s="345"/>
      <c r="M106" s="346"/>
    </row>
    <row r="107" spans="1:13" ht="18.600000000000001">
      <c r="A107" s="324" t="s">
        <v>388</v>
      </c>
      <c r="B107" s="325"/>
      <c r="C107" s="325"/>
      <c r="D107" s="325"/>
      <c r="E107" s="325"/>
      <c r="F107" s="325"/>
      <c r="G107" s="325"/>
      <c r="H107" s="325"/>
      <c r="I107" s="325"/>
      <c r="J107" s="325"/>
      <c r="K107" s="325"/>
      <c r="L107" s="325"/>
      <c r="M107" s="326"/>
    </row>
  </sheetData>
  <sheetProtection algorithmName="SHA-512" hashValue="cWwdQjjvHHm3HEG5LwBbQ7z5ENjru5EQsfouAmUNHL3F9Y+pRDo4GV9fcea8oi1iJzk2sRJhMXT8A2IdtcHqrA==" saltValue="hqz6ZpGL5k7bl/wm9EJkKw==" spinCount="100000" sheet="1" objects="1" scenarios="1"/>
  <mergeCells count="30">
    <mergeCell ref="A106:M106"/>
    <mergeCell ref="A107:M107"/>
    <mergeCell ref="A1:M1"/>
    <mergeCell ref="A2:M2"/>
    <mergeCell ref="A29:B29"/>
    <mergeCell ref="C5:D5"/>
    <mergeCell ref="E5:F5"/>
    <mergeCell ref="C6:F6"/>
    <mergeCell ref="C7:F7"/>
    <mergeCell ref="A28:B28"/>
    <mergeCell ref="A46:B46"/>
    <mergeCell ref="A30:B30"/>
    <mergeCell ref="A31:B31"/>
    <mergeCell ref="A32:B32"/>
    <mergeCell ref="A34:B34"/>
    <mergeCell ref="A39:B39"/>
    <mergeCell ref="A40:B40"/>
    <mergeCell ref="A41:B41"/>
    <mergeCell ref="A42:B42"/>
    <mergeCell ref="A43:B43"/>
    <mergeCell ref="A44:B44"/>
    <mergeCell ref="A45:B45"/>
    <mergeCell ref="A56:B56"/>
    <mergeCell ref="A57:B57"/>
    <mergeCell ref="A50:B50"/>
    <mergeCell ref="A51:B51"/>
    <mergeCell ref="A52:B52"/>
    <mergeCell ref="A53:B53"/>
    <mergeCell ref="A54:B54"/>
    <mergeCell ref="A55:B55"/>
  </mergeCells>
  <conditionalFormatting sqref="A31:I31">
    <cfRule type="expression" dxfId="4" priority="2">
      <formula>$G$6=2</formula>
    </cfRule>
  </conditionalFormatting>
  <conditionalFormatting sqref="J13:J23">
    <cfRule type="cellIs" dxfId="3" priority="1" operator="equal">
      <formula>0</formula>
    </cfRule>
    <cfRule type="cellIs" dxfId="2" priority="3" operator="notEqual">
      <formula>0</formula>
    </cfRule>
  </conditionalFormatting>
  <conditionalFormatting sqref="K25">
    <cfRule type="cellIs" dxfId="1" priority="24" operator="lessThan">
      <formula>0</formula>
    </cfRule>
    <cfRule type="cellIs" dxfId="0" priority="25" operator="greaterThan">
      <formula>0</formula>
    </cfRule>
  </conditionalFormatting>
  <pageMargins left="0.70866141732283472" right="0.70866141732283472" top="0.74803149606299213" bottom="0.74803149606299213" header="0.31496062992125984" footer="0.31496062992125984"/>
  <pageSetup paperSize="9" scale="59" fitToHeight="99" orientation="landscape" blackAndWhite="1" horizontalDpi="1200" verticalDpi="1200" r:id="rId1"/>
  <headerFooter>
    <oddHeader>&amp;R&amp;G</oddHeader>
    <oddFooter>&amp;L&amp;10&amp;F/&amp;A&amp;C&amp;10&amp;D - &amp;T&amp;R&amp;10&amp;P/&amp;N</oddFooter>
  </headerFooter>
  <rowBreaks count="2" manualBreakCount="2">
    <brk id="37" max="12" man="1"/>
    <brk id="76" max="12"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DF2C8B10BADC489CE8FE6A665A359B" ma:contentTypeVersion="16" ma:contentTypeDescription="Een nieuw document maken." ma:contentTypeScope="" ma:versionID="28a7f0edd610d933f18fb2ed32e5395b">
  <xsd:schema xmlns:xsd="http://www.w3.org/2001/XMLSchema" xmlns:xs="http://www.w3.org/2001/XMLSchema" xmlns:p="http://schemas.microsoft.com/office/2006/metadata/properties" xmlns:ns2="950631ca-a1ca-4242-ba0f-2f9c6ce66a49" xmlns:ns3="5ac22623-6794-4537-b677-1288c1cca48b" targetNamespace="http://schemas.microsoft.com/office/2006/metadata/properties" ma:root="true" ma:fieldsID="1b0c071cb1f238b76492acc87a66787b" ns2:_="" ns3:_="">
    <xsd:import namespace="950631ca-a1ca-4242-ba0f-2f9c6ce66a49"/>
    <xsd:import namespace="5ac22623-6794-4537-b677-1288c1cca4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631ca-a1ca-4242-ba0f-2f9c6ce66a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4f8934b-c124-4fa1-b38e-e957e19ab0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c22623-6794-4537-b677-1288c1cca48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9c81e01-3f43-4348-a64c-20a3a4cd8db4}" ma:internalName="TaxCatchAll" ma:showField="CatchAllData" ma:web="5ac22623-6794-4537-b677-1288c1cca48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0631ca-a1ca-4242-ba0f-2f9c6ce66a49">
      <Terms xmlns="http://schemas.microsoft.com/office/infopath/2007/PartnerControls"/>
    </lcf76f155ced4ddcb4097134ff3c332f>
    <TaxCatchAll xmlns="5ac22623-6794-4537-b677-1288c1cca48b"/>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5931CE-1632-4D98-A640-A401C2B829CD}"/>
</file>

<file path=customXml/itemProps2.xml><?xml version="1.0" encoding="utf-8"?>
<ds:datastoreItem xmlns:ds="http://schemas.openxmlformats.org/officeDocument/2006/customXml" ds:itemID="{78A1B604-5959-427A-9851-C554E13EB4C4}"/>
</file>

<file path=customXml/itemProps3.xml><?xml version="1.0" encoding="utf-8"?>
<ds:datastoreItem xmlns:ds="http://schemas.openxmlformats.org/officeDocument/2006/customXml" ds:itemID="{2B83E7CB-D488-4400-8D40-6AF70D0930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Bouchier</dc:creator>
  <cp:keywords/>
  <dc:description/>
  <cp:lastModifiedBy/>
  <cp:revision/>
  <dcterms:created xsi:type="dcterms:W3CDTF">2024-03-12T09:23:53Z</dcterms:created>
  <dcterms:modified xsi:type="dcterms:W3CDTF">2026-10-09T14:09:24Z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0x01010027DF2C8B10BADC489CE8FE6A665A359B</vt:lpwstr>
  </property>
  <property fmtid="{D5CDD505-2E9C-101B-9397-08002B2CF9AE}" pid="3" name="MediaServiceImageTags">
    <vt:lpwstr/>
  </property>
</Properties>
</file>